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0\3er. trimestre 2020\"/>
    </mc:Choice>
  </mc:AlternateContent>
  <bookViews>
    <workbookView xWindow="0" yWindow="0" windowWidth="28800" windowHeight="12345" activeTab="5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ESF'!$B$1:$M$81</definedName>
    <definedName name="_xlnm.Print_Area" localSheetId="1">'F2. IADPyOP'!$B$1:$J$41</definedName>
    <definedName name="_xlnm.Print_Area" localSheetId="2">'F3. IAODF'!$A$1:$M$24</definedName>
    <definedName name="_xlnm.Print_Area" localSheetId="3">'F4. BALPRESUP'!$D$3:$G$63</definedName>
    <definedName name="_xlnm.Print_Area" localSheetId="4">'F5. EAID'!$B$1:$H$73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62913"/>
</workbook>
</file>

<file path=xl/calcChain.xml><?xml version="1.0" encoding="utf-8"?>
<calcChain xmlns="http://schemas.openxmlformats.org/spreadsheetml/2006/main">
  <c r="D39" i="8" l="1"/>
  <c r="E39" i="8"/>
  <c r="F39" i="8"/>
  <c r="G39" i="8"/>
  <c r="H39" i="8"/>
  <c r="C39" i="8"/>
  <c r="E81" i="7"/>
  <c r="F81" i="7"/>
  <c r="G81" i="7"/>
  <c r="H81" i="7"/>
  <c r="I81" i="7"/>
  <c r="D81" i="7"/>
  <c r="F44" i="6"/>
  <c r="G44" i="6"/>
  <c r="C44" i="6"/>
  <c r="E106" i="4"/>
  <c r="G160" i="4"/>
  <c r="E45" i="6" l="1"/>
  <c r="E46" i="6"/>
  <c r="E47" i="6"/>
  <c r="E48" i="6"/>
  <c r="E43" i="6"/>
  <c r="C77" i="3"/>
  <c r="I131" i="4"/>
  <c r="I128" i="4"/>
  <c r="G48" i="6" l="1"/>
  <c r="Q29" i="6"/>
  <c r="M29" i="6"/>
  <c r="O24" i="6"/>
  <c r="S24" i="6" s="1"/>
  <c r="O26" i="6"/>
  <c r="S26" i="6" s="1"/>
  <c r="O27" i="6"/>
  <c r="S27" i="6" s="1"/>
  <c r="O28" i="6"/>
  <c r="O13" i="6"/>
  <c r="O23" i="6" s="1"/>
  <c r="S23" i="6" s="1"/>
  <c r="O14" i="6"/>
  <c r="O15" i="6"/>
  <c r="O25" i="6" s="1"/>
  <c r="S25" i="6" s="1"/>
  <c r="O16" i="6"/>
  <c r="O17" i="6"/>
  <c r="O12" i="6"/>
  <c r="O22" i="6" s="1"/>
  <c r="S22" i="6" s="1"/>
  <c r="F21" i="6" l="1"/>
  <c r="D21" i="2" l="1"/>
  <c r="H75" i="3" l="1"/>
  <c r="G21" i="6" l="1"/>
  <c r="F123" i="4"/>
  <c r="I123" i="4" s="1"/>
  <c r="D21" i="6"/>
  <c r="D63" i="3"/>
  <c r="D23" i="8" l="1"/>
  <c r="E59" i="7"/>
  <c r="G23" i="8"/>
  <c r="H59" i="7"/>
  <c r="F23" i="8"/>
  <c r="G59" i="7"/>
  <c r="G54" i="7" s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F104" i="4"/>
  <c r="I104" i="4" s="1"/>
  <c r="F105" i="4"/>
  <c r="I105" i="4" s="1"/>
  <c r="F106" i="4"/>
  <c r="I106" i="4" s="1"/>
  <c r="F107" i="4"/>
  <c r="I107" i="4" s="1"/>
  <c r="F108" i="4"/>
  <c r="I108" i="4" s="1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F96" i="4"/>
  <c r="I96" i="4" s="1"/>
  <c r="F97" i="4"/>
  <c r="I97" i="4" s="1"/>
  <c r="F98" i="4"/>
  <c r="I98" i="4" s="1"/>
  <c r="F99" i="4"/>
  <c r="I99" i="4" s="1"/>
  <c r="F100" i="4"/>
  <c r="I100" i="4" s="1"/>
  <c r="F101" i="4"/>
  <c r="I101" i="4" s="1"/>
  <c r="F93" i="4"/>
  <c r="I93" i="4" s="1"/>
  <c r="F86" i="4"/>
  <c r="I86" i="4" s="1"/>
  <c r="F87" i="4"/>
  <c r="I87" i="4" s="1"/>
  <c r="F88" i="4"/>
  <c r="I88" i="4" s="1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F31" i="4"/>
  <c r="I31" i="4" s="1"/>
  <c r="F32" i="4"/>
  <c r="I32" i="4" s="1"/>
  <c r="F33" i="4"/>
  <c r="I33" i="4" s="1"/>
  <c r="F34" i="4"/>
  <c r="I34" i="4" s="1"/>
  <c r="F35" i="4"/>
  <c r="I35" i="4" s="1"/>
  <c r="F36" i="4"/>
  <c r="I36" i="4" s="1"/>
  <c r="F37" i="4"/>
  <c r="I37" i="4" s="1"/>
  <c r="F38" i="4"/>
  <c r="I38" i="4" s="1"/>
  <c r="F30" i="4"/>
  <c r="I30" i="4" s="1"/>
  <c r="F21" i="4"/>
  <c r="I21" i="4" s="1"/>
  <c r="F22" i="4"/>
  <c r="I22" i="4" s="1"/>
  <c r="F23" i="4"/>
  <c r="I23" i="4" s="1"/>
  <c r="F24" i="4"/>
  <c r="I24" i="4" s="1"/>
  <c r="F25" i="4"/>
  <c r="I25" i="4" s="1"/>
  <c r="F26" i="4"/>
  <c r="I26" i="4" s="1"/>
  <c r="F27" i="4"/>
  <c r="I27" i="4" s="1"/>
  <c r="F28" i="4"/>
  <c r="I28" i="4" s="1"/>
  <c r="F20" i="4"/>
  <c r="I20" i="4" s="1"/>
  <c r="F13" i="4"/>
  <c r="I13" i="4" s="1"/>
  <c r="F14" i="4"/>
  <c r="I14" i="4" s="1"/>
  <c r="F15" i="4"/>
  <c r="I15" i="4" s="1"/>
  <c r="F16" i="4"/>
  <c r="I16" i="4" s="1"/>
  <c r="F17" i="4"/>
  <c r="I17" i="4" s="1"/>
  <c r="F18" i="4"/>
  <c r="I18" i="4" s="1"/>
  <c r="F12" i="4"/>
  <c r="I12" i="4" s="1"/>
  <c r="F22" i="8"/>
  <c r="E39" i="7"/>
  <c r="F39" i="7"/>
  <c r="G39" i="7"/>
  <c r="H39" i="7"/>
  <c r="E29" i="7"/>
  <c r="F29" i="7"/>
  <c r="G29" i="7"/>
  <c r="H29" i="7"/>
  <c r="D39" i="7"/>
  <c r="D29" i="7"/>
  <c r="E12" i="7"/>
  <c r="F12" i="7"/>
  <c r="G12" i="7"/>
  <c r="H12" i="7"/>
  <c r="D12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1" i="8"/>
  <c r="F10" i="8" s="1"/>
  <c r="F34" i="8" s="1"/>
  <c r="K15" i="6"/>
  <c r="K16" i="6"/>
  <c r="E16" i="6" s="1"/>
  <c r="H16" i="6" s="1"/>
  <c r="K13" i="6"/>
  <c r="E13" i="6" s="1"/>
  <c r="H13" i="6" s="1"/>
  <c r="K12" i="6"/>
  <c r="G26" i="7"/>
  <c r="G21" i="7" s="1"/>
  <c r="G11" i="7" s="1"/>
  <c r="K17" i="6"/>
  <c r="E17" i="6" s="1"/>
  <c r="H17" i="6" s="1"/>
  <c r="K14" i="6"/>
  <c r="E14" i="6" s="1"/>
  <c r="H14" i="6" s="1"/>
  <c r="D35" i="6"/>
  <c r="D37" i="6" s="1"/>
  <c r="D11" i="8"/>
  <c r="E26" i="7"/>
  <c r="G44" i="7"/>
  <c r="F30" i="6"/>
  <c r="D30" i="6"/>
  <c r="D44" i="6" s="1"/>
  <c r="G10" i="6"/>
  <c r="E21" i="6" l="1"/>
  <c r="H21" i="6" s="1"/>
  <c r="C21" i="6"/>
  <c r="D59" i="7" s="1"/>
  <c r="D54" i="7" s="1"/>
  <c r="D44" i="7" s="1"/>
  <c r="G35" i="6"/>
  <c r="G37" i="6" s="1"/>
  <c r="H26" i="7"/>
  <c r="H21" i="7" s="1"/>
  <c r="H11" i="7" s="1"/>
  <c r="G11" i="8"/>
  <c r="G10" i="8" s="1"/>
  <c r="E15" i="6"/>
  <c r="H15" i="6" s="1"/>
  <c r="E12" i="6"/>
  <c r="K18" i="6"/>
  <c r="G77" i="7"/>
  <c r="G82" i="7" s="1"/>
  <c r="G30" i="6"/>
  <c r="G43" i="6" s="1"/>
  <c r="E61" i="3"/>
  <c r="E11" i="3"/>
  <c r="E12" i="3"/>
  <c r="E13" i="3"/>
  <c r="E14" i="3"/>
  <c r="H14" i="3" s="1"/>
  <c r="E15" i="3"/>
  <c r="E16" i="3"/>
  <c r="H16" i="3" s="1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H35" i="3" s="1"/>
  <c r="E36" i="3"/>
  <c r="E37" i="3"/>
  <c r="E38" i="3"/>
  <c r="E39" i="3"/>
  <c r="E40" i="3"/>
  <c r="E10" i="3"/>
  <c r="F63" i="3"/>
  <c r="G63" i="3"/>
  <c r="C63" i="3"/>
  <c r="D41" i="3"/>
  <c r="F41" i="3"/>
  <c r="G41" i="3"/>
  <c r="C41" i="3"/>
  <c r="C23" i="8" l="1"/>
  <c r="C22" i="8" s="1"/>
  <c r="C10" i="6"/>
  <c r="D26" i="7" s="1"/>
  <c r="D21" i="7" s="1"/>
  <c r="D11" i="7" s="1"/>
  <c r="D77" i="7" s="1"/>
  <c r="H12" i="6"/>
  <c r="H10" i="6" s="1"/>
  <c r="E10" i="6"/>
  <c r="C66" i="3"/>
  <c r="J65" i="3"/>
  <c r="D66" i="3"/>
  <c r="D77" i="3" s="1"/>
  <c r="E63" i="3"/>
  <c r="H63" i="3" s="1"/>
  <c r="H61" i="3"/>
  <c r="E41" i="3"/>
  <c r="H41" i="3" s="1"/>
  <c r="G66" i="3"/>
  <c r="G77" i="3" s="1"/>
  <c r="F66" i="3"/>
  <c r="F77" i="3" s="1"/>
  <c r="C30" i="6" l="1"/>
  <c r="C11" i="8"/>
  <c r="C10" i="8" s="1"/>
  <c r="C34" i="8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s="1"/>
  <c r="H66" i="3" l="1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29" i="4"/>
  <c r="D19" i="4"/>
  <c r="D11" i="4"/>
  <c r="E83" i="4" l="1"/>
  <c r="I83" i="4"/>
  <c r="F83" i="4"/>
  <c r="H83" i="4"/>
  <c r="G83" i="4"/>
  <c r="H10" i="4"/>
  <c r="E10" i="4"/>
  <c r="I10" i="4"/>
  <c r="D83" i="4"/>
  <c r="E55" i="5" s="1"/>
  <c r="E17" i="5" s="1"/>
  <c r="G10" i="4"/>
  <c r="F10" i="4"/>
  <c r="D10" i="4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F55" i="5" l="1"/>
  <c r="F17" i="5" s="1"/>
  <c r="L60" i="1"/>
  <c r="H21" i="2"/>
  <c r="F156" i="4"/>
  <c r="F160" i="4" s="1"/>
  <c r="G55" i="5"/>
  <c r="G17" i="5" s="1"/>
  <c r="H54" i="7"/>
  <c r="H44" i="7" s="1"/>
  <c r="H77" i="7" s="1"/>
  <c r="G22" i="8"/>
  <c r="G34" i="8" s="1"/>
  <c r="G35" i="8" s="1"/>
  <c r="E156" i="4"/>
  <c r="E160" i="4" s="1"/>
  <c r="H156" i="4"/>
  <c r="H160" i="4" s="1"/>
  <c r="I156" i="4"/>
  <c r="I160" i="4" s="1"/>
  <c r="D156" i="4"/>
  <c r="D160" i="4" s="1"/>
  <c r="E45" i="5"/>
  <c r="E16" i="5" s="1"/>
  <c r="G156" i="4"/>
  <c r="G45" i="5"/>
  <c r="G16" i="5" s="1"/>
  <c r="L77" i="1"/>
  <c r="F49" i="1"/>
  <c r="F64" i="1" s="1"/>
  <c r="M77" i="1"/>
  <c r="E52" i="5"/>
  <c r="E57" i="5" s="1"/>
  <c r="E58" i="5" s="1"/>
  <c r="G49" i="1"/>
  <c r="G64" i="1" s="1"/>
  <c r="F45" i="5"/>
  <c r="F16" i="5" s="1"/>
  <c r="F52" i="5"/>
  <c r="G52" i="5"/>
  <c r="E13" i="5"/>
  <c r="M48" i="1"/>
  <c r="M60" i="1" s="1"/>
  <c r="E42" i="5"/>
  <c r="K9" i="9"/>
  <c r="J9" i="9"/>
  <c r="H82" i="7" l="1"/>
  <c r="F57" i="5"/>
  <c r="F58" i="5" s="1"/>
  <c r="L78" i="1"/>
  <c r="O80" i="1" s="1"/>
  <c r="E11" i="8"/>
  <c r="D10" i="8"/>
  <c r="F26" i="7"/>
  <c r="E21" i="7"/>
  <c r="E11" i="7" s="1"/>
  <c r="G57" i="5"/>
  <c r="G58" i="5" s="1"/>
  <c r="E23" i="8"/>
  <c r="D22" i="8"/>
  <c r="F59" i="7"/>
  <c r="E54" i="7"/>
  <c r="E44" i="7" s="1"/>
  <c r="M78" i="1"/>
  <c r="L15" i="9"/>
  <c r="F15" i="9"/>
  <c r="F9" i="9"/>
  <c r="L9" i="9"/>
  <c r="L21" i="9" s="1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D34" i="8" l="1"/>
  <c r="E77" i="7"/>
  <c r="E82" i="7" s="1"/>
  <c r="I26" i="7"/>
  <c r="F21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H25" i="2" s="1"/>
  <c r="I9" i="2"/>
  <c r="I25" i="2" s="1"/>
  <c r="E9" i="2"/>
  <c r="F11" i="7" l="1"/>
  <c r="I11" i="7" s="1"/>
  <c r="I21" i="7"/>
  <c r="E34" i="8"/>
  <c r="H22" i="8"/>
  <c r="H34" i="8" s="1"/>
  <c r="F44" i="7"/>
  <c r="I54" i="7"/>
  <c r="G42" i="5"/>
  <c r="F42" i="5"/>
  <c r="G32" i="5"/>
  <c r="F32" i="5"/>
  <c r="E32" i="5"/>
  <c r="F26" i="5"/>
  <c r="F77" i="7" l="1"/>
  <c r="F82" i="7" s="1"/>
  <c r="I44" i="7"/>
  <c r="I77" i="7" s="1"/>
  <c r="I82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<sst xmlns="http://schemas.openxmlformats.org/spreadsheetml/2006/main" count="857" uniqueCount="546">
  <si>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</si>
  <si>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</si>
  <si>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</si>
  <si>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</si>
  <si>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</si>
  <si>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</si>
  <si>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</si>
  <si>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</si>
  <si>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</si>
  <si>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</si>
  <si>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</si>
  <si>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</si>
  <si>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</si>
  <si>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</si>
  <si>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</si>
  <si>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</si>
  <si>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</si>
  <si>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</si>
  <si>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</si>
  <si>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</si>
  <si>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</si>
  <si>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</si>
  <si>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</si>
  <si>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</si>
  <si>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</si>
  <si>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</si>
  <si>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</si>
  <si>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</si>
  <si>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</si>
  <si>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</si>
  <si>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</si>
  <si>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</si>
  <si>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</si>
  <si>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</si>
  <si>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</si>
  <si>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</si>
  <si>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</si>
  <si>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</si>
  <si>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</si>
  <si>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</si>
  <si>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</si>
  <si>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</si>
  <si>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</si>
  <si>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</si>
  <si>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</si>
  <si>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</si>
  <si>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</si>
  <si>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</si>
  <si>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</si>
  <si>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</si>
  <si>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</si>
  <si>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</si>
  <si>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</si>
  <si>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</si>
  <si>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</si>
  <si>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</si>
  <si>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</si>
  <si>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</si>
  <si>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</si>
  <si>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</si>
  <si>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</si>
  <si>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</si>
  <si>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</si>
  <si>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</si>
  <si>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</si>
  <si>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</si>
  <si>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</si>
  <si>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</si>
  <si>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</si>
  <si>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</si>
  <si>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</si>
  <si>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</si>
  <si>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</si>
  <si>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</si>
  <si>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</si>
  <si>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</si>
  <si>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</si>
  <si>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</si>
  <si>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</si>
  <si>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</si>
  <si>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</si>
  <si>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</si>
  <si>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</si>
  <si>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</si>
  <si>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</si>
  <si>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</si>
  <si>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</si>
  <si>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</si>
  <si>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</si>
  <si>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</si>
  <si>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</si>
  <si>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</si>
  <si>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</si>
  <si>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</si>
  <si>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</si>
  <si>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</si>
  <si>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</si>
  <si>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</si>
  <si>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</si>
  <si>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</si>
  <si>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</si>
  <si>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</si>
  <si>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</si>
  <si>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</si>
  <si>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</si>
  <si>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</si>
  <si>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</si>
  <si>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</si>
  <si>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</si>
  <si>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</si>
  <si>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</si>
  <si>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</si>
  <si>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</si>
  <si>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</si>
  <si>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</si>
  <si>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</si>
  <si>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</si>
  <si>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</si>
  <si>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</si>
  <si>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</si>
  <si>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</si>
  <si>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</si>
  <si>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</si>
  <si>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</si>
  <si>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</si>
  <si>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</si>
  <si>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</si>
  <si>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</si>
  <si>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</si>
  <si>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</si>
  <si>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</si>
  <si>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</si>
  <si>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</si>
  <si>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</si>
  <si>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</si>
  <si>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</si>
  <si>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</si>
  <si>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</si>
  <si>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</si>
  <si>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</si>
  <si>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</si>
  <si>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</si>
  <si>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</si>
  <si>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</si>
  <si>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</si>
  <si>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</si>
  <si>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</si>
  <si>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</si>
  <si>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</si>
  <si>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</si>
  <si>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</si>
  <si>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</si>
  <si>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</si>
  <si>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</si>
  <si>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</si>
  <si>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</si>
  <si>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</si>
  <si>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</si>
  <si>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</si>
  <si>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</si>
  <si>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</si>
  <si>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</si>
  <si>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</si>
  <si>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</si>
  <si>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</si>
  <si>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</si>
  <si>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</si>
  <si>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</si>
  <si>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</si>
  <si>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</si>
  <si>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</si>
  <si>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</si>
  <si>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</si>
  <si>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</si>
  <si>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</si>
  <si>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</si>
  <si>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</si>
  <si>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</si>
  <si>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</si>
  <si>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</si>
  <si>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</si>
  <si>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</si>
  <si>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</si>
  <si>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</si>
  <si>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</si>
  <si>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</si>
  <si>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</si>
  <si>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</si>
  <si>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</si>
  <si>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</si>
  <si>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</si>
  <si>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</si>
  <si>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</si>
  <si>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</si>
  <si>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</si>
  <si>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</si>
  <si>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</si>
  <si>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</si>
  <si>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</si>
  <si>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</si>
  <si>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</si>
  <si>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</si>
  <si>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</si>
  <si>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</si>
  <si>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</si>
  <si>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</si>
  <si>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</si>
  <si>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</si>
  <si>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</si>
  <si>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</si>
  <si>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</si>
  <si>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</si>
  <si>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</si>
  <si>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</si>
  <si>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</si>
  <si>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</si>
  <si>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</si>
  <si>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</si>
  <si>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</si>
  <si>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</si>
  <si>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</si>
  <si>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</si>
  <si>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</si>
  <si>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</si>
  <si>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</si>
  <si>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</si>
  <si>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</si>
  <si>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</si>
  <si>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</si>
  <si>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</si>
  <si>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</si>
  <si>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</si>
  <si>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</si>
  <si>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</si>
  <si>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</si>
  <si>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</si>
  <si>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</si>
  <si>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</si>
  <si>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</si>
  <si>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</si>
  <si>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</si>
  <si>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</si>
  <si>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</si>
  <si>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</si>
  <si>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</si>
  <si>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</si>
  <si>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</si>
  <si>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</si>
  <si>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</si>
  <si>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</si>
  <si>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</si>
  <si>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</si>
  <si>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</si>
  <si>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</si>
  <si>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</si>
  <si>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</si>
  <si>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</si>
  <si>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</si>
  <si>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</si>
  <si>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</si>
  <si>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</si>
  <si>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</si>
  <si>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</si>
  <si>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</si>
  <si>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</si>
  <si>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</si>
  <si>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</si>
  <si>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</si>
  <si>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</si>
  <si>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</si>
  <si>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</si>
  <si>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</si>
  <si>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</si>
  <si>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</si>
  <si>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</si>
  <si>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</si>
  <si>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</si>
  <si>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</si>
  <si>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</si>
  <si>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</si>
  <si>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</si>
  <si>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</si>
  <si>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</si>
  <si>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</si>
  <si>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</si>
  <si>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</si>
  <si>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</si>
  <si>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</si>
  <si>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</si>
  <si>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</si>
  <si>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</si>
  <si>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</si>
  <si>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</si>
  <si>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</si>
  <si>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</si>
  <si>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</si>
  <si>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</si>
  <si>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</si>
  <si>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</si>
  <si>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</si>
  <si>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</si>
  <si>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</si>
  <si>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</si>
  <si>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</si>
  <si>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</si>
  <si>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</si>
  <si>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</si>
  <si>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</si>
  <si>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</si>
  <si>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</si>
  <si>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</si>
  <si>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</si>
  <si>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</si>
  <si>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</si>
  <si>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</si>
  <si>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</si>
  <si>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</si>
  <si>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</si>
  <si>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</si>
  <si>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</si>
  <si>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</si>
  <si>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</si>
  <si>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</si>
  <si>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</si>
  <si>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</si>
  <si>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</si>
  <si>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</si>
  <si>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</si>
  <si>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</si>
  <si>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</si>
  <si>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</si>
  <si>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</si>
  <si>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</si>
  <si>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</si>
  <si>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</si>
  <si>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</si>
  <si>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</si>
  <si>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</si>
  <si>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</si>
  <si>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</si>
  <si>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</si>
  <si>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</si>
  <si>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</si>
  <si>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</si>
  <si>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</si>
  <si>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</si>
  <si>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</si>
  <si>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</si>
  <si>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</si>
  <si>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</si>
  <si>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</si>
  <si>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</si>
  <si>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</si>
  <si>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</si>
  <si>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</si>
  <si>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</si>
  <si>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</si>
  <si>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</si>
  <si>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</si>
  <si>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</si>
  <si>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</si>
  <si>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</si>
  <si>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</si>
  <si>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</si>
  <si>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</si>
  <si>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</si>
  <si>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</si>
  <si>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</si>
  <si>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</si>
  <si>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</si>
  <si>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</si>
  <si>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</si>
  <si>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</si>
  <si>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</si>
  <si>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</si>
  <si>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</si>
  <si>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</si>
  <si>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</si>
  <si>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</si>
  <si>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</si>
  <si>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</si>
  <si>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</si>
  <si>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</si>
  <si>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</si>
  <si>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</si>
  <si>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</si>
  <si>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</si>
  <si>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</si>
  <si>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</si>
  <si>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</si>
  <si>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</si>
  <si>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</si>
  <si>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</si>
  <si>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</si>
  <si>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</si>
  <si>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</si>
  <si>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</si>
  <si>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</si>
  <si>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</si>
  <si>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</si>
  <si>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</si>
  <si>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</si>
  <si>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</si>
  <si>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</si>
  <si>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</si>
  <si>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</si>
  <si>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</si>
  <si>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</si>
  <si>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</si>
  <si>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</si>
  <si>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</si>
  <si>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</si>
  <si>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</si>
  <si>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</si>
  <si>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</si>
  <si>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</si>
  <si>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</si>
  <si>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</si>
  <si>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</si>
  <si>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</si>
  <si>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</si>
  <si>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</si>
  <si>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</si>
  <si>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</si>
  <si>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</si>
  <si>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</si>
  <si>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</si>
  <si>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</si>
  <si>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</si>
  <si>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</si>
  <si>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</si>
  <si>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</si>
  <si>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</si>
  <si>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</si>
  <si>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</si>
  <si>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</si>
  <si>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</si>
  <si>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</si>
  <si>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</si>
  <si>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</si>
  <si>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</si>
  <si>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</si>
  <si>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</si>
  <si>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</si>
  <si>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</si>
  <si>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</si>
  <si>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</si>
  <si>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</si>
  <si>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</si>
  <si>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</si>
  <si>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</si>
  <si>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</si>
  <si>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</si>
  <si>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</si>
  <si>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</si>
  <si>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</si>
  <si>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</si>
  <si>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</si>
  <si>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</si>
  <si>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</si>
  <si>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</si>
  <si>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</si>
  <si>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</si>
  <si>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</si>
  <si>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</si>
  <si>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</si>
  <si>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</si>
  <si>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</si>
  <si>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</si>
  <si>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</si>
  <si>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</si>
  <si>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</si>
  <si>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</si>
  <si>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</si>
  <si>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</si>
  <si>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</si>
  <si>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</si>
  <si>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</si>
  <si>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</si>
  <si>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</si>
  <si>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</si>
  <si>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</si>
  <si>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</si>
  <si>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</si>
  <si>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</si>
  <si>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</si>
  <si>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</si>
  <si>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</si>
  <si>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</si>
  <si>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</si>
  <si>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</si>
  <si>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</si>
  <si>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</si>
  <si>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</si>
  <si>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</si>
  <si>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</si>
  <si>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</si>
  <si>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</si>
  <si>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</si>
  <si>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</si>
  <si>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</si>
  <si>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</si>
  <si>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</si>
  <si>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</si>
  <si>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</si>
  <si>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</si>
  <si>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</si>
  <si>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</si>
  <si>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</si>
  <si>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</si>
  <si>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</si>
  <si>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</si>
  <si>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</si>
  <si>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</si>
  <si>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</si>
  <si>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</si>
  <si>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</si>
  <si>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</si>
  <si>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</si>
  <si>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</si>
  <si>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</si>
  <si>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</si>
  <si>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</si>
  <si>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</si>
  <si>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</si>
  <si>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</si>
  <si>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</si>
  <si>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</si>
  <si>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</si>
  <si>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</si>
  <si>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</si>
  <si>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</si>
  <si>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Saldo al 31 de diciembre de 2019(d)</t>
  </si>
  <si>
    <t>31 de Diciembre de 2019</t>
  </si>
  <si>
    <t>prima vacacional</t>
  </si>
  <si>
    <t>limpieza abril- junio</t>
  </si>
  <si>
    <t>pasivo telmex</t>
  </si>
  <si>
    <t>Al 31 de Diciembre de 2019 y al 30 de Septiembre de 2020</t>
  </si>
  <si>
    <t>30 de Septiembre de 2020</t>
  </si>
  <si>
    <t>Del 1 de Enero al 30 de Septiembre de 2020 (b)</t>
  </si>
  <si>
    <t>Del 1 de Enero al 30 de Septiembre de 2020</t>
  </si>
  <si>
    <t>Monto pagado de la inversión al 30 de Septiembre de 2020 (k)</t>
  </si>
  <si>
    <t>Monto pagado de la inversión actualizado al 30 de Septiembre de 2020 (l)</t>
  </si>
  <si>
    <t>Saldo pendiente por pagar de la inversión al 30 de Septiembre de 2020 (m = g – l)</t>
  </si>
  <si>
    <t>del 01 de Enero al 30 de Septiembre de 2020</t>
  </si>
  <si>
    <t>Del 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</si>
</sst>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48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164" fontId="15" fillId="0" borderId="0"/>
    <xf numFmtId="0" fontId="15" fillId="0" borderId="0"/>
    <xf numFmtId="43" fontId="10" fillId="0" borderId="0" applyFont="0" applyFill="0" applyBorder="0" applyAlignment="0" applyProtection="0"/>
    <xf numFmtId="0" fontId="18" fillId="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</cellStyleXfs>
  <cellXfs count="519">
    <xf numFmtId="0" fontId="0" fillId="0" borderId="0" xfId="0"/>
    <xf numFmtId="0" fontId="11" fillId="0" borderId="0" xfId="0" applyFont="1"/>
    <xf numFmtId="4" fontId="11" fillId="0" borderId="0" xfId="0" applyNumberFormat="1" applyFont="1"/>
    <xf numFmtId="0" fontId="11" fillId="0" borderId="0" xfId="0" applyFont="1" applyBorder="1"/>
    <xf numFmtId="4" fontId="11" fillId="0" borderId="0" xfId="0" applyNumberFormat="1" applyFont="1" applyFill="1" applyBorder="1"/>
    <xf numFmtId="0" fontId="14" fillId="2" borderId="0" xfId="1" applyFont="1" applyFill="1" applyBorder="1" applyAlignment="1">
      <alignment horizontal="right"/>
    </xf>
    <xf numFmtId="0" fontId="14" fillId="2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 applyFill="1"/>
    <xf numFmtId="0" fontId="12" fillId="0" borderId="0" xfId="0" applyFont="1" applyFill="1"/>
    <xf numFmtId="0" fontId="12" fillId="2" borderId="2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3" fontId="11" fillId="0" borderId="5" xfId="0" applyNumberFormat="1" applyFont="1" applyBorder="1"/>
    <xf numFmtId="4" fontId="11" fillId="0" borderId="5" xfId="0" applyNumberFormat="1" applyFont="1" applyBorder="1"/>
    <xf numFmtId="0" fontId="11" fillId="0" borderId="7" xfId="0" applyFont="1" applyBorder="1"/>
    <xf numFmtId="0" fontId="11" fillId="2" borderId="9" xfId="0" applyFont="1" applyFill="1" applyBorder="1"/>
    <xf numFmtId="0" fontId="11" fillId="0" borderId="11" xfId="0" applyFont="1" applyFill="1" applyBorder="1"/>
    <xf numFmtId="0" fontId="11" fillId="0" borderId="10" xfId="0" applyFont="1" applyBorder="1"/>
    <xf numFmtId="4" fontId="11" fillId="2" borderId="9" xfId="0" applyNumberFormat="1" applyFont="1" applyFill="1" applyBorder="1"/>
    <xf numFmtId="4" fontId="11" fillId="0" borderId="10" xfId="0" applyNumberFormat="1" applyFont="1" applyBorder="1"/>
    <xf numFmtId="0" fontId="11" fillId="2" borderId="1" xfId="0" applyFont="1" applyFill="1" applyBorder="1"/>
    <xf numFmtId="0" fontId="11" fillId="0" borderId="4" xfId="0" applyFont="1" applyFill="1" applyBorder="1"/>
    <xf numFmtId="4" fontId="11" fillId="0" borderId="4" xfId="0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4" fontId="11" fillId="0" borderId="10" xfId="0" applyNumberFormat="1" applyFont="1" applyFill="1" applyBorder="1"/>
    <xf numFmtId="49" fontId="11" fillId="0" borderId="0" xfId="0" applyNumberFormat="1" applyFont="1"/>
    <xf numFmtId="49" fontId="11" fillId="0" borderId="0" xfId="0" applyNumberFormat="1" applyFont="1" applyFill="1"/>
    <xf numFmtId="49" fontId="12" fillId="0" borderId="0" xfId="0" applyNumberFormat="1" applyFont="1" applyFill="1"/>
    <xf numFmtId="3" fontId="11" fillId="0" borderId="11" xfId="0" applyNumberFormat="1" applyFont="1" applyFill="1" applyBorder="1"/>
    <xf numFmtId="3" fontId="11" fillId="0" borderId="11" xfId="0" applyNumberFormat="1" applyFont="1" applyBorder="1"/>
    <xf numFmtId="0" fontId="9" fillId="0" borderId="0" xfId="6"/>
    <xf numFmtId="0" fontId="9" fillId="0" borderId="0" xfId="6" applyFill="1"/>
    <xf numFmtId="0" fontId="20" fillId="0" borderId="4" xfId="5" applyFont="1" applyFill="1" applyBorder="1" applyAlignment="1">
      <alignment horizontal="left" vertical="center"/>
    </xf>
    <xf numFmtId="0" fontId="16" fillId="0" borderId="5" xfId="5" applyFont="1" applyFill="1" applyBorder="1" applyAlignment="1">
      <alignment horizontal="center" vertical="center"/>
    </xf>
    <xf numFmtId="4" fontId="20" fillId="0" borderId="9" xfId="5" applyNumberFormat="1" applyFont="1" applyFill="1" applyBorder="1" applyAlignment="1">
      <alignment horizontal="right" vertical="center"/>
    </xf>
    <xf numFmtId="0" fontId="17" fillId="0" borderId="0" xfId="6" applyFont="1"/>
    <xf numFmtId="0" fontId="17" fillId="0" borderId="1" xfId="6" applyFont="1" applyFill="1" applyBorder="1"/>
    <xf numFmtId="0" fontId="17" fillId="0" borderId="3" xfId="6" applyFont="1" applyFill="1" applyBorder="1"/>
    <xf numFmtId="4" fontId="17" fillId="0" borderId="9" xfId="6" applyNumberFormat="1" applyFont="1" applyFill="1" applyBorder="1"/>
    <xf numFmtId="0" fontId="9" fillId="0" borderId="5" xfId="6" applyFont="1" applyBorder="1"/>
    <xf numFmtId="0" fontId="17" fillId="0" borderId="4" xfId="6" applyFont="1" applyFill="1" applyBorder="1"/>
    <xf numFmtId="0" fontId="17" fillId="0" borderId="5" xfId="6" applyFont="1" applyFill="1" applyBorder="1"/>
    <xf numFmtId="0" fontId="19" fillId="0" borderId="5" xfId="6" applyFont="1" applyBorder="1"/>
    <xf numFmtId="0" fontId="9" fillId="0" borderId="8" xfId="6" applyFont="1" applyBorder="1"/>
    <xf numFmtId="0" fontId="17" fillId="0" borderId="15" xfId="6" applyFont="1" applyBorder="1"/>
    <xf numFmtId="0" fontId="17" fillId="0" borderId="13" xfId="6" applyFont="1" applyBorder="1"/>
    <xf numFmtId="4" fontId="17" fillId="0" borderId="14" xfId="6" applyNumberFormat="1" applyFont="1" applyBorder="1"/>
    <xf numFmtId="0" fontId="9" fillId="0" borderId="4" xfId="6" applyFont="1" applyBorder="1" applyAlignment="1">
      <alignment horizontal="right"/>
    </xf>
    <xf numFmtId="0" fontId="9" fillId="0" borderId="6" xfId="6" applyFont="1" applyBorder="1" applyAlignment="1">
      <alignment horizontal="right"/>
    </xf>
    <xf numFmtId="0" fontId="9" fillId="0" borderId="0" xfId="6"/>
    <xf numFmtId="166" fontId="9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8" fillId="0" borderId="11" xfId="0" applyNumberFormat="1" applyFont="1" applyFill="1" applyBorder="1" applyAlignment="1" applyProtection="1">
      <alignment horizontal="right" wrapText="1"/>
      <protection locked="0"/>
    </xf>
    <xf numFmtId="3" fontId="24" fillId="0" borderId="11" xfId="8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 wrapText="1"/>
      <protection locked="0"/>
    </xf>
    <xf numFmtId="3" fontId="28" fillId="0" borderId="10" xfId="0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8" fillId="0" borderId="11" xfId="6" applyNumberFormat="1" applyFont="1" applyBorder="1"/>
    <xf numFmtId="4" fontId="8" fillId="0" borderId="10" xfId="6" applyNumberFormat="1" applyFont="1" applyBorder="1"/>
    <xf numFmtId="3" fontId="28" fillId="0" borderId="11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4" fillId="0" borderId="11" xfId="0" applyNumberFormat="1" applyFont="1" applyFill="1" applyBorder="1" applyAlignment="1" applyProtection="1">
      <alignment horizontal="right"/>
    </xf>
    <xf numFmtId="0" fontId="17" fillId="2" borderId="9" xfId="6" applyFont="1" applyFill="1" applyBorder="1"/>
    <xf numFmtId="0" fontId="9" fillId="2" borderId="11" xfId="6" applyFill="1" applyBorder="1" applyAlignment="1">
      <alignment horizontal="left" indent="2"/>
    </xf>
    <xf numFmtId="0" fontId="9" fillId="2" borderId="11" xfId="6" applyFill="1" applyBorder="1" applyAlignment="1">
      <alignment horizontal="left" indent="4"/>
    </xf>
    <xf numFmtId="0" fontId="17" fillId="2" borderId="11" xfId="6" applyFont="1" applyFill="1" applyBorder="1" applyAlignment="1">
      <alignment horizontal="left"/>
    </xf>
    <xf numFmtId="0" fontId="9" fillId="2" borderId="11" xfId="6" applyFill="1" applyBorder="1" applyAlignment="1">
      <alignment horizontal="left" wrapText="1" indent="4"/>
    </xf>
    <xf numFmtId="0" fontId="17" fillId="2" borderId="11" xfId="6" applyFont="1" applyFill="1" applyBorder="1" applyAlignment="1">
      <alignment horizontal="left" indent="2"/>
    </xf>
    <xf numFmtId="0" fontId="17" fillId="2" borderId="10" xfId="6" applyFont="1" applyFill="1" applyBorder="1" applyAlignment="1">
      <alignment horizontal="left"/>
    </xf>
    <xf numFmtId="0" fontId="9" fillId="2" borderId="9" xfId="6" applyFill="1" applyBorder="1"/>
    <xf numFmtId="3" fontId="9" fillId="2" borderId="11" xfId="7" applyNumberFormat="1" applyFont="1" applyFill="1" applyBorder="1"/>
    <xf numFmtId="3" fontId="17" fillId="2" borderId="11" xfId="7" applyNumberFormat="1" applyFont="1" applyFill="1" applyBorder="1"/>
    <xf numFmtId="3" fontId="8" fillId="2" borderId="11" xfId="7" applyNumberFormat="1" applyFont="1" applyFill="1" applyBorder="1"/>
    <xf numFmtId="3" fontId="17" fillId="2" borderId="10" xfId="7" applyNumberFormat="1" applyFont="1" applyFill="1" applyBorder="1"/>
    <xf numFmtId="0" fontId="11" fillId="4" borderId="6" xfId="0" applyFont="1" applyFill="1" applyBorder="1"/>
    <xf numFmtId="0" fontId="14" fillId="4" borderId="7" xfId="1" applyFont="1" applyFill="1" applyBorder="1" applyAlignment="1">
      <alignment horizontal="right"/>
    </xf>
    <xf numFmtId="49" fontId="11" fillId="0" borderId="1" xfId="0" applyNumberFormat="1" applyFont="1" applyBorder="1"/>
    <xf numFmtId="49" fontId="11" fillId="0" borderId="4" xfId="0" applyNumberFormat="1" applyFont="1" applyBorder="1"/>
    <xf numFmtId="49" fontId="11" fillId="0" borderId="6" xfId="0" applyNumberFormat="1" applyFont="1" applyBorder="1"/>
    <xf numFmtId="0" fontId="30" fillId="0" borderId="0" xfId="6" applyFont="1"/>
    <xf numFmtId="0" fontId="31" fillId="0" borderId="16" xfId="6" applyFont="1" applyBorder="1" applyAlignment="1">
      <alignment horizontal="left" vertical="center" wrapText="1"/>
    </xf>
    <xf numFmtId="4" fontId="31" fillId="0" borderId="28" xfId="6" applyNumberFormat="1" applyFont="1" applyBorder="1" applyAlignment="1">
      <alignment vertical="center" wrapText="1"/>
    </xf>
    <xf numFmtId="0" fontId="30" fillId="0" borderId="16" xfId="6" applyFont="1" applyBorder="1" applyAlignment="1">
      <alignment horizontal="left" vertical="center" wrapText="1" indent="2"/>
    </xf>
    <xf numFmtId="4" fontId="30" fillId="0" borderId="28" xfId="6" applyNumberFormat="1" applyFont="1" applyBorder="1" applyAlignment="1">
      <alignment horizontal="right" vertical="center" wrapText="1"/>
    </xf>
    <xf numFmtId="4" fontId="21" fillId="0" borderId="28" xfId="10" applyNumberFormat="1" applyFont="1" applyFill="1" applyBorder="1" applyAlignment="1">
      <alignment horizontal="right" vertical="center"/>
    </xf>
    <xf numFmtId="4" fontId="30" fillId="0" borderId="28" xfId="6" applyNumberFormat="1" applyFont="1" applyBorder="1" applyAlignment="1">
      <alignment horizontal="right"/>
    </xf>
    <xf numFmtId="0" fontId="30" fillId="0" borderId="16" xfId="6" applyFont="1" applyBorder="1" applyAlignment="1">
      <alignment horizontal="left" vertical="center" wrapText="1" indent="4"/>
    </xf>
    <xf numFmtId="0" fontId="30" fillId="0" borderId="16" xfId="6" applyFont="1" applyBorder="1" applyAlignment="1">
      <alignment horizontal="left" vertical="center" wrapText="1"/>
    </xf>
    <xf numFmtId="4" fontId="31" fillId="0" borderId="28" xfId="6" applyNumberFormat="1" applyFont="1" applyBorder="1" applyAlignment="1">
      <alignment horizontal="right" vertical="center" wrapText="1"/>
    </xf>
    <xf numFmtId="4" fontId="31" fillId="0" borderId="23" xfId="6" applyNumberFormat="1" applyFont="1" applyBorder="1" applyAlignment="1">
      <alignment horizontal="right" vertical="center" wrapText="1"/>
    </xf>
    <xf numFmtId="4" fontId="30" fillId="0" borderId="28" xfId="6" applyNumberFormat="1" applyFont="1" applyFill="1" applyBorder="1" applyAlignment="1">
      <alignment horizontal="right" vertical="center" wrapText="1"/>
    </xf>
    <xf numFmtId="0" fontId="30" fillId="0" borderId="16" xfId="6" applyFont="1" applyBorder="1" applyAlignment="1">
      <alignment horizontal="left" vertical="center" wrapText="1" indent="5"/>
    </xf>
    <xf numFmtId="0" fontId="31" fillId="0" borderId="18" xfId="6" applyFont="1" applyBorder="1" applyAlignment="1">
      <alignment horizontal="left" vertical="center" wrapText="1"/>
    </xf>
    <xf numFmtId="4" fontId="31" fillId="0" borderId="30" xfId="6" applyNumberFormat="1" applyFont="1" applyBorder="1" applyAlignment="1">
      <alignment vertical="center" wrapText="1"/>
    </xf>
    <xf numFmtId="0" fontId="17" fillId="0" borderId="16" xfId="6" applyFont="1" applyBorder="1" applyAlignment="1">
      <alignment horizontal="left" vertical="center" wrapText="1"/>
    </xf>
    <xf numFmtId="0" fontId="7" fillId="2" borderId="0" xfId="11" applyFont="1" applyFill="1" applyBorder="1"/>
    <xf numFmtId="4" fontId="7" fillId="0" borderId="28" xfId="11" applyNumberFormat="1" applyFont="1" applyFill="1" applyBorder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0" xfId="11" applyFont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8" xfId="12" applyFont="1" applyFill="1" applyBorder="1" applyAlignment="1">
      <alignment horizontal="left" vertical="center" indent="2"/>
    </xf>
    <xf numFmtId="4" fontId="17" fillId="0" borderId="28" xfId="11" applyNumberFormat="1" applyFont="1" applyFill="1" applyBorder="1" applyAlignment="1">
      <alignment horizontal="right" vertical="center"/>
    </xf>
    <xf numFmtId="0" fontId="17" fillId="0" borderId="0" xfId="12" applyFont="1" applyAlignment="1">
      <alignment vertical="center"/>
    </xf>
    <xf numFmtId="0" fontId="17" fillId="0" borderId="0" xfId="11" applyFont="1" applyAlignment="1">
      <alignment vertical="center"/>
    </xf>
    <xf numFmtId="4" fontId="7" fillId="0" borderId="28" xfId="10" applyNumberFormat="1" applyFont="1" applyFill="1" applyBorder="1" applyAlignment="1">
      <alignment horizontal="right" vertical="center"/>
    </xf>
    <xf numFmtId="0" fontId="7" fillId="0" borderId="0" xfId="10" applyFont="1" applyAlignment="1">
      <alignment vertical="center"/>
    </xf>
    <xf numFmtId="4" fontId="17" fillId="0" borderId="18" xfId="10" applyNumberFormat="1" applyFont="1" applyBorder="1"/>
    <xf numFmtId="4" fontId="17" fillId="0" borderId="30" xfId="10" applyNumberFormat="1" applyFont="1" applyBorder="1"/>
    <xf numFmtId="0" fontId="7" fillId="0" borderId="0" xfId="10" applyFont="1"/>
    <xf numFmtId="4" fontId="7" fillId="0" borderId="0" xfId="10" applyNumberFormat="1" applyFont="1"/>
    <xf numFmtId="0" fontId="0" fillId="0" borderId="0" xfId="0" applyFill="1" applyBorder="1"/>
    <xf numFmtId="4" fontId="7" fillId="0" borderId="23" xfId="6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3" fontId="17" fillId="0" borderId="28" xfId="6" applyNumberFormat="1" applyFont="1" applyBorder="1" applyAlignment="1">
      <alignment horizontal="right" vertical="center"/>
    </xf>
    <xf numFmtId="3" fontId="17" fillId="0" borderId="23" xfId="6" applyNumberFormat="1" applyFont="1" applyBorder="1" applyAlignment="1">
      <alignment horizontal="right" vertical="center"/>
    </xf>
    <xf numFmtId="0" fontId="7" fillId="0" borderId="16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3" fontId="7" fillId="0" borderId="28" xfId="6" applyNumberFormat="1" applyFont="1" applyBorder="1" applyAlignment="1">
      <alignment horizontal="right" vertical="center"/>
    </xf>
    <xf numFmtId="3" fontId="7" fillId="0" borderId="23" xfId="6" applyNumberFormat="1" applyFont="1" applyBorder="1" applyAlignment="1">
      <alignment horizontal="right" vertical="center"/>
    </xf>
    <xf numFmtId="0" fontId="17" fillId="0" borderId="16" xfId="6" applyFont="1" applyBorder="1" applyAlignment="1">
      <alignment vertical="center"/>
    </xf>
    <xf numFmtId="0" fontId="17" fillId="0" borderId="23" xfId="6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8" xfId="6" applyFont="1" applyBorder="1" applyAlignment="1">
      <alignment vertical="center"/>
    </xf>
    <xf numFmtId="0" fontId="17" fillId="0" borderId="20" xfId="6" applyFont="1" applyBorder="1" applyAlignment="1">
      <alignment vertical="center"/>
    </xf>
    <xf numFmtId="0" fontId="9" fillId="0" borderId="0" xfId="6" applyFill="1" applyBorder="1"/>
    <xf numFmtId="165" fontId="20" fillId="0" borderId="0" xfId="5" applyNumberFormat="1" applyFont="1" applyFill="1" applyBorder="1" applyAlignment="1" applyProtection="1">
      <alignment horizontal="center"/>
    </xf>
    <xf numFmtId="0" fontId="17" fillId="0" borderId="0" xfId="6" applyFont="1" applyFill="1" applyBorder="1" applyAlignment="1">
      <alignment horizontal="center"/>
    </xf>
    <xf numFmtId="0" fontId="19" fillId="0" borderId="0" xfId="11" applyFont="1"/>
    <xf numFmtId="0" fontId="19" fillId="0" borderId="0" xfId="11" applyFont="1" applyBorder="1"/>
    <xf numFmtId="0" fontId="32" fillId="0" borderId="0" xfId="0" applyFont="1"/>
    <xf numFmtId="0" fontId="32" fillId="0" borderId="0" xfId="0" applyFont="1" applyFill="1" applyBorder="1"/>
    <xf numFmtId="0" fontId="20" fillId="0" borderId="0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32" fillId="0" borderId="0" xfId="0" applyFont="1" applyFill="1"/>
    <xf numFmtId="0" fontId="34" fillId="0" borderId="0" xfId="6" applyFont="1"/>
    <xf numFmtId="0" fontId="33" fillId="0" borderId="0" xfId="6" applyFont="1" applyFill="1" applyBorder="1" applyAlignment="1">
      <alignment horizontal="center" vertical="center"/>
    </xf>
    <xf numFmtId="0" fontId="34" fillId="0" borderId="0" xfId="6" applyFont="1" applyFill="1" applyBorder="1"/>
    <xf numFmtId="4" fontId="17" fillId="0" borderId="11" xfId="6" applyNumberFormat="1" applyFont="1" applyBorder="1"/>
    <xf numFmtId="0" fontId="29" fillId="0" borderId="0" xfId="0" applyFont="1" applyAlignment="1">
      <alignment vertical="center"/>
    </xf>
    <xf numFmtId="0" fontId="11" fillId="6" borderId="1" xfId="0" applyFont="1" applyFill="1" applyBorder="1"/>
    <xf numFmtId="0" fontId="13" fillId="6" borderId="2" xfId="1" applyFont="1" applyFill="1" applyBorder="1" applyAlignment="1"/>
    <xf numFmtId="0" fontId="11" fillId="6" borderId="4" xfId="0" applyFont="1" applyFill="1" applyBorder="1"/>
    <xf numFmtId="3" fontId="14" fillId="6" borderId="0" xfId="1" applyNumberFormat="1" applyFont="1" applyFill="1" applyBorder="1" applyAlignment="1"/>
    <xf numFmtId="0" fontId="14" fillId="6" borderId="0" xfId="1" applyFont="1" applyFill="1" applyBorder="1" applyAlignment="1"/>
    <xf numFmtId="0" fontId="11" fillId="6" borderId="6" xfId="0" applyFont="1" applyFill="1" applyBorder="1"/>
    <xf numFmtId="0" fontId="14" fillId="6" borderId="7" xfId="2" applyNumberFormat="1" applyFont="1" applyFill="1" applyBorder="1" applyAlignment="1">
      <alignment vertical="center"/>
    </xf>
    <xf numFmtId="0" fontId="12" fillId="6" borderId="6" xfId="0" applyFont="1" applyFill="1" applyBorder="1"/>
    <xf numFmtId="3" fontId="23" fillId="6" borderId="14" xfId="0" applyNumberFormat="1" applyFont="1" applyFill="1" applyBorder="1" applyAlignment="1" applyProtection="1">
      <alignment horizontal="center" vertical="center" wrapText="1"/>
    </xf>
    <xf numFmtId="3" fontId="23" fillId="6" borderId="14" xfId="0" applyNumberFormat="1" applyFont="1" applyFill="1" applyBorder="1" applyAlignment="1" applyProtection="1">
      <alignment horizontal="center" wrapText="1"/>
    </xf>
    <xf numFmtId="3" fontId="28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/>
      <protection locked="0"/>
    </xf>
    <xf numFmtId="3" fontId="17" fillId="4" borderId="11" xfId="7" applyNumberFormat="1" applyFont="1" applyFill="1" applyBorder="1"/>
    <xf numFmtId="0" fontId="17" fillId="7" borderId="14" xfId="6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 vertical="center"/>
    </xf>
    <xf numFmtId="0" fontId="20" fillId="7" borderId="14" xfId="5" applyFont="1" applyFill="1" applyBorder="1" applyAlignment="1">
      <alignment horizontal="center" vertical="center" wrapText="1"/>
    </xf>
    <xf numFmtId="0" fontId="20" fillId="7" borderId="10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 wrapText="1"/>
    </xf>
    <xf numFmtId="0" fontId="20" fillId="7" borderId="26" xfId="6" applyFont="1" applyFill="1" applyBorder="1" applyAlignment="1">
      <alignment horizontal="center" vertical="center" wrapText="1"/>
    </xf>
    <xf numFmtId="0" fontId="35" fillId="7" borderId="30" xfId="5" applyFont="1" applyFill="1" applyBorder="1" applyAlignment="1">
      <alignment horizontal="center" vertical="center"/>
    </xf>
    <xf numFmtId="0" fontId="35" fillId="7" borderId="30" xfId="5" applyFont="1" applyFill="1" applyBorder="1" applyAlignment="1">
      <alignment horizontal="center" vertical="center" wrapText="1"/>
    </xf>
    <xf numFmtId="0" fontId="31" fillId="0" borderId="0" xfId="6" applyFont="1"/>
    <xf numFmtId="0" fontId="5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1" fillId="0" borderId="11" xfId="0" applyNumberFormat="1" applyFont="1" applyFill="1" applyBorder="1"/>
    <xf numFmtId="4" fontId="12" fillId="0" borderId="11" xfId="0" applyNumberFormat="1" applyFont="1" applyFill="1" applyBorder="1"/>
    <xf numFmtId="4" fontId="11" fillId="0" borderId="11" xfId="0" applyNumberFormat="1" applyFont="1" applyBorder="1"/>
    <xf numFmtId="4" fontId="0" fillId="0" borderId="11" xfId="0" applyNumberFormat="1" applyBorder="1" applyAlignment="1"/>
    <xf numFmtId="0" fontId="23" fillId="0" borderId="0" xfId="0" applyFont="1" applyAlignment="1">
      <alignment horizontal="justify" vertical="center"/>
    </xf>
    <xf numFmtId="0" fontId="3" fillId="0" borderId="0" xfId="0" applyFont="1"/>
    <xf numFmtId="0" fontId="23" fillId="6" borderId="23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justify" vertical="center" wrapText="1"/>
    </xf>
    <xf numFmtId="3" fontId="23" fillId="4" borderId="23" xfId="0" applyNumberFormat="1" applyFont="1" applyFill="1" applyBorder="1" applyAlignment="1">
      <alignment wrapText="1"/>
    </xf>
    <xf numFmtId="3" fontId="23" fillId="4" borderId="23" xfId="0" applyNumberFormat="1" applyFont="1" applyFill="1" applyBorder="1" applyAlignment="1">
      <alignment horizontal="right" wrapText="1"/>
    </xf>
    <xf numFmtId="3" fontId="23" fillId="0" borderId="23" xfId="0" applyNumberFormat="1" applyFont="1" applyBorder="1" applyAlignment="1">
      <alignment wrapText="1"/>
    </xf>
    <xf numFmtId="3" fontId="23" fillId="0" borderId="23" xfId="0" applyNumberFormat="1" applyFont="1" applyBorder="1" applyAlignment="1">
      <alignment horizontal="right" wrapText="1"/>
    </xf>
    <xf numFmtId="0" fontId="23" fillId="0" borderId="16" xfId="0" applyFont="1" applyBorder="1" applyAlignment="1">
      <alignment horizontal="justify" vertical="center" wrapText="1"/>
    </xf>
    <xf numFmtId="0" fontId="25" fillId="0" borderId="23" xfId="0" applyFont="1" applyBorder="1" applyAlignment="1">
      <alignment horizontal="justify" vertical="center" wrapText="1"/>
    </xf>
    <xf numFmtId="3" fontId="23" fillId="0" borderId="23" xfId="0" applyNumberFormat="1" applyFont="1" applyFill="1" applyBorder="1" applyAlignment="1">
      <alignment wrapText="1"/>
    </xf>
    <xf numFmtId="0" fontId="25" fillId="0" borderId="16" xfId="0" applyFont="1" applyBorder="1" applyAlignment="1">
      <alignment horizontal="justify" vertical="center" wrapText="1"/>
    </xf>
    <xf numFmtId="3" fontId="25" fillId="0" borderId="23" xfId="0" applyNumberFormat="1" applyFont="1" applyBorder="1" applyAlignment="1">
      <alignment wrapText="1"/>
    </xf>
    <xf numFmtId="3" fontId="25" fillId="0" borderId="23" xfId="0" applyNumberFormat="1" applyFont="1" applyBorder="1" applyAlignment="1">
      <alignment horizontal="right" wrapText="1"/>
    </xf>
    <xf numFmtId="0" fontId="25" fillId="0" borderId="23" xfId="0" applyFont="1" applyFill="1" applyBorder="1" applyAlignment="1">
      <alignment horizontal="justify" vertical="center" wrapText="1"/>
    </xf>
    <xf numFmtId="3" fontId="3" fillId="0" borderId="28" xfId="0" applyNumberFormat="1" applyFont="1" applyFill="1" applyBorder="1" applyAlignment="1"/>
    <xf numFmtId="3" fontId="23" fillId="0" borderId="28" xfId="0" applyNumberFormat="1" applyFont="1" applyFill="1" applyBorder="1" applyAlignment="1">
      <alignment wrapText="1"/>
    </xf>
    <xf numFmtId="3" fontId="23" fillId="0" borderId="23" xfId="0" applyNumberFormat="1" applyFont="1" applyFill="1" applyBorder="1" applyAlignment="1">
      <alignment horizontal="right" wrapText="1"/>
    </xf>
    <xf numFmtId="43" fontId="3" fillId="0" borderId="0" xfId="9" applyFont="1"/>
    <xf numFmtId="167" fontId="38" fillId="0" borderId="23" xfId="9" applyNumberFormat="1" applyFont="1" applyFill="1" applyBorder="1" applyAlignment="1">
      <alignment horizontal="center"/>
    </xf>
    <xf numFmtId="3" fontId="23" fillId="0" borderId="23" xfId="9" applyNumberFormat="1" applyFont="1" applyBorder="1" applyAlignment="1">
      <alignment wrapText="1"/>
    </xf>
    <xf numFmtId="3" fontId="3" fillId="0" borderId="28" xfId="0" applyNumberFormat="1" applyFont="1" applyBorder="1" applyAlignment="1"/>
    <xf numFmtId="3" fontId="23" fillId="0" borderId="28" xfId="9" applyNumberFormat="1" applyFont="1" applyBorder="1" applyAlignment="1">
      <alignment wrapText="1"/>
    </xf>
    <xf numFmtId="167" fontId="38" fillId="0" borderId="0" xfId="9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justify" vertical="center" wrapText="1"/>
    </xf>
    <xf numFmtId="3" fontId="25" fillId="0" borderId="28" xfId="0" applyNumberFormat="1" applyFont="1" applyBorder="1" applyAlignment="1">
      <alignment wrapText="1"/>
    </xf>
    <xf numFmtId="3" fontId="25" fillId="0" borderId="28" xfId="0" applyNumberFormat="1" applyFont="1" applyFill="1" applyBorder="1" applyAlignment="1">
      <alignment wrapText="1"/>
    </xf>
    <xf numFmtId="3" fontId="3" fillId="0" borderId="0" xfId="0" applyNumberFormat="1" applyFont="1" applyAlignment="1"/>
    <xf numFmtId="3" fontId="25" fillId="0" borderId="28" xfId="0" applyNumberFormat="1" applyFont="1" applyFill="1" applyBorder="1" applyAlignment="1">
      <alignment horizontal="right" wrapText="1"/>
    </xf>
    <xf numFmtId="3" fontId="25" fillId="0" borderId="28" xfId="0" applyNumberFormat="1" applyFont="1" applyBorder="1" applyAlignment="1">
      <alignment horizontal="right" wrapText="1"/>
    </xf>
    <xf numFmtId="4" fontId="3" fillId="0" borderId="0" xfId="0" applyNumberFormat="1" applyFont="1"/>
    <xf numFmtId="3" fontId="23" fillId="0" borderId="28" xfId="0" applyNumberFormat="1" applyFont="1" applyBorder="1" applyAlignment="1">
      <alignment wrapText="1"/>
    </xf>
    <xf numFmtId="3" fontId="23" fillId="0" borderId="28" xfId="0" applyNumberFormat="1" applyFont="1" applyBorder="1" applyAlignment="1">
      <alignment horizontal="right"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39" fillId="0" borderId="26" xfId="0" applyNumberFormat="1" applyFont="1" applyBorder="1" applyAlignment="1">
      <alignment wrapText="1"/>
    </xf>
    <xf numFmtId="3" fontId="39" fillId="0" borderId="26" xfId="0" applyNumberFormat="1" applyFont="1" applyBorder="1" applyAlignment="1">
      <alignment horizontal="right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justify" vertical="center" wrapText="1"/>
    </xf>
    <xf numFmtId="0" fontId="25" fillId="0" borderId="28" xfId="0" applyFont="1" applyBorder="1" applyAlignment="1">
      <alignment horizontal="justify" vertical="center" wrapText="1"/>
    </xf>
    <xf numFmtId="43" fontId="23" fillId="0" borderId="28" xfId="9" applyFont="1" applyBorder="1" applyAlignment="1">
      <alignment horizontal="justify" vertical="center" wrapText="1"/>
    </xf>
    <xf numFmtId="0" fontId="23" fillId="0" borderId="28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/>
    </xf>
    <xf numFmtId="0" fontId="25" fillId="0" borderId="27" xfId="0" applyFont="1" applyBorder="1" applyAlignment="1">
      <alignment horizontal="justify" vertical="center" wrapText="1"/>
    </xf>
    <xf numFmtId="0" fontId="25" fillId="0" borderId="0" xfId="0" applyFont="1" applyBorder="1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" fontId="23" fillId="4" borderId="23" xfId="0" applyNumberFormat="1" applyFont="1" applyFill="1" applyBorder="1" applyAlignment="1">
      <alignment wrapText="1"/>
    </xf>
    <xf numFmtId="0" fontId="23" fillId="6" borderId="27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3" fontId="23" fillId="0" borderId="23" xfId="0" applyNumberFormat="1" applyFont="1" applyBorder="1" applyAlignment="1">
      <alignment horizontal="right" vertical="center" wrapText="1"/>
    </xf>
    <xf numFmtId="0" fontId="25" fillId="0" borderId="28" xfId="0" applyFont="1" applyBorder="1" applyAlignment="1">
      <alignment horizontal="left" vertical="center" wrapText="1" indent="1"/>
    </xf>
    <xf numFmtId="14" fontId="25" fillId="0" borderId="23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3" fontId="25" fillId="0" borderId="23" xfId="0" applyNumberFormat="1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3" fontId="25" fillId="0" borderId="23" xfId="0" applyNumberFormat="1" applyFont="1" applyBorder="1" applyAlignment="1">
      <alignment horizontal="right" vertical="center" wrapText="1"/>
    </xf>
    <xf numFmtId="43" fontId="23" fillId="0" borderId="23" xfId="0" applyNumberFormat="1" applyFont="1" applyBorder="1" applyAlignment="1">
      <alignment horizontal="justify" vertical="center" wrapText="1"/>
    </xf>
    <xf numFmtId="168" fontId="23" fillId="0" borderId="23" xfId="0" applyNumberFormat="1" applyFont="1" applyBorder="1" applyAlignment="1">
      <alignment horizontal="justify" vertical="center" wrapText="1"/>
    </xf>
    <xf numFmtId="0" fontId="25" fillId="0" borderId="28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justify" vertical="center" wrapText="1"/>
    </xf>
    <xf numFmtId="43" fontId="3" fillId="2" borderId="11" xfId="9" applyFont="1" applyFill="1" applyBorder="1"/>
    <xf numFmtId="4" fontId="9" fillId="2" borderId="11" xfId="7" applyNumberFormat="1" applyFont="1" applyFill="1" applyBorder="1"/>
    <xf numFmtId="4" fontId="17" fillId="2" borderId="11" xfId="7" applyNumberFormat="1" applyFont="1" applyFill="1" applyBorder="1"/>
    <xf numFmtId="43" fontId="3" fillId="2" borderId="11" xfId="9" applyNumberFormat="1" applyFont="1" applyFill="1" applyBorder="1"/>
    <xf numFmtId="43" fontId="9" fillId="2" borderId="11" xfId="7" applyNumberFormat="1" applyFont="1" applyFill="1" applyBorder="1"/>
    <xf numFmtId="0" fontId="3" fillId="0" borderId="28" xfId="12" applyFont="1" applyFill="1" applyBorder="1" applyAlignment="1">
      <alignment horizontal="left" vertical="center" indent="2"/>
    </xf>
    <xf numFmtId="0" fontId="18" fillId="0" borderId="0" xfId="10" applyFont="1"/>
    <xf numFmtId="4" fontId="18" fillId="0" borderId="0" xfId="10" applyNumberFormat="1" applyFont="1"/>
    <xf numFmtId="43" fontId="18" fillId="0" borderId="0" xfId="9" applyFont="1"/>
    <xf numFmtId="2" fontId="17" fillId="0" borderId="28" xfId="6" applyNumberFormat="1" applyFont="1" applyBorder="1" applyAlignment="1">
      <alignment horizontal="right" vertical="center"/>
    </xf>
    <xf numFmtId="2" fontId="7" fillId="0" borderId="28" xfId="3" applyNumberFormat="1" applyFont="1" applyBorder="1" applyAlignment="1">
      <alignment horizontal="right"/>
    </xf>
    <xf numFmtId="2" fontId="7" fillId="0" borderId="28" xfId="6" applyNumberFormat="1" applyFont="1" applyBorder="1" applyAlignment="1">
      <alignment horizontal="right" vertical="center"/>
    </xf>
    <xf numFmtId="2" fontId="7" fillId="0" borderId="23" xfId="6" applyNumberFormat="1" applyFont="1" applyBorder="1" applyAlignment="1">
      <alignment horizontal="right" vertical="center"/>
    </xf>
    <xf numFmtId="2" fontId="7" fillId="0" borderId="11" xfId="3" applyNumberFormat="1" applyFont="1" applyBorder="1" applyAlignment="1">
      <alignment horizontal="right"/>
    </xf>
    <xf numFmtId="1" fontId="7" fillId="0" borderId="23" xfId="6" applyNumberFormat="1" applyFont="1" applyBorder="1" applyAlignment="1">
      <alignment horizontal="right" vertical="center"/>
    </xf>
    <xf numFmtId="43" fontId="17" fillId="0" borderId="23" xfId="6" applyNumberFormat="1" applyFont="1" applyBorder="1" applyAlignment="1">
      <alignment horizontal="right" vertical="center"/>
    </xf>
    <xf numFmtId="4" fontId="17" fillId="0" borderId="20" xfId="6" applyNumberFormat="1" applyFont="1" applyBorder="1" applyAlignment="1">
      <alignment horizontal="right" vertical="center"/>
    </xf>
    <xf numFmtId="43" fontId="17" fillId="0" borderId="28" xfId="9" applyFont="1" applyBorder="1" applyAlignment="1">
      <alignment horizontal="right" vertical="center" wrapText="1"/>
    </xf>
    <xf numFmtId="43" fontId="8" fillId="0" borderId="11" xfId="6" applyNumberFormat="1" applyFont="1" applyBorder="1"/>
    <xf numFmtId="0" fontId="44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3" fillId="6" borderId="37" xfId="0" applyFont="1" applyFill="1" applyBorder="1" applyAlignment="1" applyProtection="1">
      <alignment vertical="center"/>
    </xf>
    <xf numFmtId="0" fontId="23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5" fillId="0" borderId="38" xfId="0" applyFont="1" applyFill="1" applyBorder="1" applyAlignment="1" applyProtection="1">
      <alignment horizontal="left" vertical="center" wrapText="1" indent="2"/>
    </xf>
    <xf numFmtId="0" fontId="23" fillId="0" borderId="39" xfId="0" applyFont="1" applyFill="1" applyBorder="1" applyAlignment="1" applyProtection="1">
      <alignment vertical="center" wrapText="1"/>
    </xf>
    <xf numFmtId="0" fontId="25" fillId="0" borderId="38" xfId="0" applyFont="1" applyFill="1" applyBorder="1" applyAlignment="1" applyProtection="1">
      <alignment horizontal="left" vertical="center" wrapText="1" indent="1"/>
    </xf>
    <xf numFmtId="0" fontId="23" fillId="0" borderId="38" xfId="0" applyFont="1" applyFill="1" applyBorder="1" applyAlignment="1" applyProtection="1">
      <alignment vertical="center"/>
    </xf>
    <xf numFmtId="0" fontId="25" fillId="0" borderId="38" xfId="0" applyFont="1" applyFill="1" applyBorder="1" applyAlignment="1" applyProtection="1">
      <alignment horizontal="left" vertical="center" indent="1"/>
    </xf>
    <xf numFmtId="0" fontId="23" fillId="0" borderId="39" xfId="0" applyFont="1" applyFill="1" applyBorder="1" applyAlignment="1" applyProtection="1">
      <alignment vertical="center"/>
    </xf>
    <xf numFmtId="0" fontId="25" fillId="0" borderId="38" xfId="0" applyFont="1" applyFill="1" applyBorder="1" applyAlignment="1" applyProtection="1">
      <alignment vertical="center"/>
    </xf>
    <xf numFmtId="0" fontId="23" fillId="0" borderId="40" xfId="0" applyFont="1" applyFill="1" applyBorder="1" applyAlignment="1" applyProtection="1">
      <alignment vertical="center"/>
    </xf>
    <xf numFmtId="3" fontId="28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7" fillId="0" borderId="28" xfId="9" applyFont="1" applyBorder="1" applyAlignment="1">
      <alignment horizontal="right" vertical="center"/>
    </xf>
    <xf numFmtId="43" fontId="17" fillId="0" borderId="28" xfId="9" applyFont="1" applyBorder="1" applyAlignment="1">
      <alignment horizontal="right" vertical="center"/>
    </xf>
    <xf numFmtId="43" fontId="17" fillId="0" borderId="23" xfId="9" applyFont="1" applyBorder="1" applyAlignment="1">
      <alignment horizontal="right" vertical="center" wrapText="1"/>
    </xf>
    <xf numFmtId="43" fontId="7" fillId="0" borderId="28" xfId="9" applyFont="1" applyBorder="1" applyAlignment="1">
      <alignment horizontal="right"/>
    </xf>
    <xf numFmtId="43" fontId="17" fillId="0" borderId="23" xfId="9" applyFont="1" applyBorder="1" applyAlignment="1">
      <alignment horizontal="right" vertical="center"/>
    </xf>
    <xf numFmtId="43" fontId="7" fillId="0" borderId="23" xfId="9" applyFont="1" applyBorder="1" applyAlignment="1">
      <alignment horizontal="right" vertical="center"/>
    </xf>
    <xf numFmtId="43" fontId="17" fillId="0" borderId="20" xfId="9" applyFont="1" applyBorder="1" applyAlignment="1">
      <alignment horizontal="right" vertical="center"/>
    </xf>
    <xf numFmtId="43" fontId="9" fillId="2" borderId="11" xfId="9" applyFont="1" applyFill="1" applyBorder="1"/>
    <xf numFmtId="2" fontId="9" fillId="2" borderId="11" xfId="9" applyNumberFormat="1" applyFont="1" applyFill="1" applyBorder="1"/>
    <xf numFmtId="0" fontId="45" fillId="0" borderId="0" xfId="0" applyFont="1"/>
    <xf numFmtId="4" fontId="45" fillId="0" borderId="0" xfId="0" applyNumberFormat="1" applyFont="1"/>
    <xf numFmtId="43" fontId="9" fillId="2" borderId="11" xfId="9" applyFont="1" applyFill="1" applyBorder="1" applyAlignment="1">
      <alignment horizontal="right"/>
    </xf>
    <xf numFmtId="0" fontId="19" fillId="0" borderId="0" xfId="11" applyFont="1" applyFill="1"/>
    <xf numFmtId="4" fontId="7" fillId="0" borderId="0" xfId="11" applyNumberFormat="1" applyFont="1" applyFill="1" applyBorder="1"/>
    <xf numFmtId="0" fontId="7" fillId="0" borderId="0" xfId="11" applyFont="1" applyFill="1" applyBorder="1"/>
    <xf numFmtId="0" fontId="7" fillId="0" borderId="0" xfId="11" applyFont="1" applyFill="1" applyAlignment="1">
      <alignment vertical="center"/>
    </xf>
    <xf numFmtId="4" fontId="20" fillId="0" borderId="28" xfId="5" applyNumberFormat="1" applyFont="1" applyFill="1" applyBorder="1" applyAlignment="1">
      <alignment horizontal="right" vertical="center"/>
    </xf>
    <xf numFmtId="4" fontId="8" fillId="0" borderId="11" xfId="6" applyNumberFormat="1" applyFont="1" applyFill="1" applyBorder="1"/>
    <xf numFmtId="4" fontId="18" fillId="0" borderId="28" xfId="11" applyNumberFormat="1" applyFont="1" applyFill="1" applyBorder="1" applyAlignment="1">
      <alignment horizontal="right" vertical="center"/>
    </xf>
    <xf numFmtId="4" fontId="18" fillId="0" borderId="28" xfId="10" applyNumberFormat="1" applyFont="1" applyFill="1" applyBorder="1" applyAlignment="1">
      <alignment horizontal="right" vertical="center"/>
    </xf>
    <xf numFmtId="4" fontId="18" fillId="0" borderId="0" xfId="6" applyNumberFormat="1" applyFont="1"/>
    <xf numFmtId="3" fontId="45" fillId="0" borderId="0" xfId="0" applyNumberFormat="1" applyFont="1"/>
    <xf numFmtId="4" fontId="19" fillId="0" borderId="0" xfId="10" applyNumberFormat="1" applyFont="1"/>
    <xf numFmtId="43" fontId="45" fillId="0" borderId="0" xfId="9" applyFont="1"/>
    <xf numFmtId="0" fontId="18" fillId="0" borderId="0" xfId="11" applyFont="1"/>
    <xf numFmtId="0" fontId="18" fillId="0" borderId="0" xfId="11" applyFont="1" applyBorder="1"/>
    <xf numFmtId="0" fontId="18" fillId="0" borderId="0" xfId="11" applyFont="1" applyFill="1"/>
    <xf numFmtId="0" fontId="18" fillId="0" borderId="0" xfId="11" applyFont="1" applyFill="1" applyBorder="1"/>
    <xf numFmtId="4" fontId="18" fillId="0" borderId="0" xfId="11" applyNumberFormat="1" applyFont="1" applyFill="1" applyBorder="1"/>
    <xf numFmtId="0" fontId="18" fillId="0" borderId="0" xfId="11" applyFont="1" applyFill="1" applyAlignment="1">
      <alignment vertical="center"/>
    </xf>
    <xf numFmtId="0" fontId="18" fillId="0" borderId="0" xfId="11" applyFont="1" applyAlignment="1">
      <alignment vertical="center"/>
    </xf>
    <xf numFmtId="4" fontId="18" fillId="0" borderId="0" xfId="11" applyNumberFormat="1" applyFont="1" applyAlignment="1">
      <alignment vertical="center"/>
    </xf>
    <xf numFmtId="0" fontId="16" fillId="0" borderId="0" xfId="11" applyFont="1" applyAlignment="1">
      <alignment vertical="center"/>
    </xf>
    <xf numFmtId="0" fontId="18" fillId="0" borderId="0" xfId="10" applyFont="1" applyAlignment="1">
      <alignment vertical="center"/>
    </xf>
    <xf numFmtId="4" fontId="18" fillId="0" borderId="0" xfId="10" applyNumberFormat="1" applyFont="1" applyAlignment="1">
      <alignment vertical="center"/>
    </xf>
    <xf numFmtId="43" fontId="18" fillId="0" borderId="0" xfId="10" applyNumberFormat="1" applyFont="1"/>
    <xf numFmtId="4" fontId="46" fillId="0" borderId="0" xfId="6" applyNumberFormat="1" applyFont="1"/>
    <xf numFmtId="4" fontId="47" fillId="0" borderId="0" xfId="0" applyNumberFormat="1" applyFont="1"/>
    <xf numFmtId="0" fontId="42" fillId="6" borderId="2" xfId="1" applyFont="1" applyFill="1" applyBorder="1" applyAlignment="1">
      <alignment vertical="center"/>
    </xf>
    <xf numFmtId="0" fontId="42" fillId="6" borderId="35" xfId="1" applyFont="1" applyFill="1" applyBorder="1" applyAlignment="1">
      <alignment vertical="center"/>
    </xf>
    <xf numFmtId="3" fontId="0" fillId="0" borderId="23" xfId="0" applyNumberFormat="1" applyFont="1" applyFill="1" applyBorder="1" applyProtection="1"/>
    <xf numFmtId="3" fontId="23" fillId="6" borderId="43" xfId="0" applyNumberFormat="1" applyFont="1" applyFill="1" applyBorder="1" applyAlignment="1" applyProtection="1">
      <alignment horizontal="center" vertical="center" wrapText="1"/>
    </xf>
    <xf numFmtId="3" fontId="28" fillId="0" borderId="44" xfId="0" applyNumberFormat="1" applyFont="1" applyFill="1" applyBorder="1" applyAlignment="1" applyProtection="1">
      <alignment horizontal="right" wrapText="1"/>
      <protection locked="0"/>
    </xf>
    <xf numFmtId="3" fontId="24" fillId="0" borderId="44" xfId="8" applyNumberFormat="1" applyFont="1" applyFill="1" applyBorder="1" applyAlignment="1" applyProtection="1">
      <alignment horizontal="right" wrapText="1"/>
      <protection locked="0"/>
    </xf>
    <xf numFmtId="3" fontId="24" fillId="0" borderId="44" xfId="0" applyNumberFormat="1" applyFont="1" applyFill="1" applyBorder="1" applyAlignment="1" applyProtection="1">
      <alignment horizontal="right" wrapText="1"/>
      <protection locked="0"/>
    </xf>
    <xf numFmtId="3" fontId="28" fillId="0" borderId="45" xfId="0" applyNumberFormat="1" applyFont="1" applyFill="1" applyBorder="1" applyAlignment="1" applyProtection="1">
      <alignment horizontal="right" wrapText="1"/>
      <protection locked="0"/>
    </xf>
    <xf numFmtId="3" fontId="23" fillId="6" borderId="43" xfId="0" applyNumberFormat="1" applyFont="1" applyFill="1" applyBorder="1" applyAlignment="1" applyProtection="1">
      <alignment horizontal="center" wrapText="1"/>
    </xf>
    <xf numFmtId="3" fontId="28" fillId="0" borderId="44" xfId="0" applyNumberFormat="1" applyFont="1" applyFill="1" applyBorder="1" applyAlignment="1" applyProtection="1">
      <alignment horizontal="right"/>
      <protection locked="0"/>
    </xf>
    <xf numFmtId="3" fontId="24" fillId="0" borderId="44" xfId="0" applyNumberFormat="1" applyFont="1" applyFill="1" applyBorder="1" applyAlignment="1" applyProtection="1">
      <alignment horizontal="right"/>
      <protection locked="0"/>
    </xf>
    <xf numFmtId="3" fontId="28" fillId="0" borderId="45" xfId="0" applyNumberFormat="1" applyFont="1" applyFill="1" applyBorder="1" applyAlignment="1" applyProtection="1">
      <alignment horizontal="right"/>
      <protection locked="0"/>
    </xf>
    <xf numFmtId="3" fontId="24" fillId="0" borderId="44" xfId="0" applyNumberFormat="1" applyFont="1" applyFill="1" applyBorder="1" applyAlignment="1" applyProtection="1">
      <alignment horizontal="right"/>
    </xf>
    <xf numFmtId="3" fontId="28" fillId="0" borderId="46" xfId="0" applyNumberFormat="1" applyFont="1" applyFill="1" applyBorder="1" applyAlignment="1" applyProtection="1">
      <alignment horizontal="right"/>
      <protection locked="0"/>
    </xf>
    <xf numFmtId="0" fontId="17" fillId="0" borderId="0" xfId="6" applyFont="1" applyBorder="1" applyAlignment="1">
      <alignment vertical="center"/>
    </xf>
    <xf numFmtId="0" fontId="7" fillId="0" borderId="0" xfId="6" applyFont="1" applyBorder="1" applyAlignment="1">
      <alignment horizontal="left" vertical="center"/>
    </xf>
    <xf numFmtId="0" fontId="7" fillId="0" borderId="0" xfId="6" applyFont="1" applyBorder="1" applyAlignment="1">
      <alignment horizontal="left" vertical="center" wrapText="1"/>
    </xf>
    <xf numFmtId="1" fontId="7" fillId="0" borderId="28" xfId="3" applyNumberFormat="1" applyFont="1" applyBorder="1" applyAlignment="1">
      <alignment horizontal="right"/>
    </xf>
    <xf numFmtId="43" fontId="17" fillId="0" borderId="28" xfId="6" applyNumberFormat="1" applyFont="1" applyBorder="1" applyAlignment="1">
      <alignment horizontal="right" vertical="center"/>
    </xf>
    <xf numFmtId="1" fontId="7" fillId="0" borderId="28" xfId="6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43" fontId="0" fillId="0" borderId="0" xfId="9" applyFont="1" applyFill="1"/>
    <xf numFmtId="43" fontId="7" fillId="0" borderId="0" xfId="9" applyFont="1" applyFill="1"/>
    <xf numFmtId="0" fontId="45" fillId="0" borderId="0" xfId="0" applyFont="1" applyFill="1"/>
    <xf numFmtId="4" fontId="2" fillId="0" borderId="28" xfId="1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/>
    </xf>
    <xf numFmtId="0" fontId="14" fillId="6" borderId="5" xfId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vertical="center"/>
    </xf>
    <xf numFmtId="0" fontId="14" fillId="6" borderId="3" xfId="3" applyFont="1" applyFill="1" applyBorder="1" applyAlignment="1">
      <alignment vertical="center"/>
    </xf>
    <xf numFmtId="0" fontId="14" fillId="6" borderId="7" xfId="3" applyFont="1" applyFill="1" applyBorder="1" applyAlignment="1">
      <alignment vertical="center"/>
    </xf>
    <xf numFmtId="0" fontId="14" fillId="6" borderId="8" xfId="3" applyFont="1" applyFill="1" applyBorder="1" applyAlignment="1">
      <alignment vertical="center"/>
    </xf>
    <xf numFmtId="0" fontId="14" fillId="6" borderId="1" xfId="3" applyFont="1" applyFill="1" applyBorder="1" applyAlignment="1">
      <alignment horizontal="right" vertical="top"/>
    </xf>
    <xf numFmtId="0" fontId="14" fillId="6" borderId="6" xfId="3" applyFont="1" applyFill="1" applyBorder="1" applyAlignment="1">
      <alignment horizontal="right" vertical="top"/>
    </xf>
    <xf numFmtId="0" fontId="14" fillId="4" borderId="7" xfId="1" applyNumberFormat="1" applyFont="1" applyFill="1" applyBorder="1" applyAlignment="1" applyProtection="1">
      <alignment horizontal="center"/>
      <protection locked="0"/>
    </xf>
    <xf numFmtId="0" fontId="14" fillId="6" borderId="7" xfId="2" applyNumberFormat="1" applyFont="1" applyFill="1" applyBorder="1" applyAlignment="1">
      <alignment horizontal="center" vertical="center"/>
    </xf>
    <xf numFmtId="0" fontId="14" fillId="6" borderId="8" xfId="2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vertical="center" wrapText="1"/>
    </xf>
    <xf numFmtId="0" fontId="23" fillId="0" borderId="16" xfId="0" applyFont="1" applyBorder="1" applyAlignment="1">
      <alignment horizontal="justify" vertical="center" wrapText="1"/>
    </xf>
    <xf numFmtId="0" fontId="23" fillId="0" borderId="23" xfId="0" applyFont="1" applyBorder="1" applyAlignment="1">
      <alignment horizontal="justify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3" fillId="5" borderId="24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43" fillId="0" borderId="16" xfId="0" applyFont="1" applyBorder="1" applyAlignment="1">
      <alignment horizontal="justify" vertical="center"/>
    </xf>
    <xf numFmtId="0" fontId="43" fillId="0" borderId="23" xfId="0" applyFont="1" applyBorder="1" applyAlignment="1">
      <alignment horizontal="justify" vertical="center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justify" vertical="center" wrapText="1"/>
    </xf>
    <xf numFmtId="0" fontId="23" fillId="0" borderId="22" xfId="0" applyFont="1" applyBorder="1" applyAlignment="1">
      <alignment horizontal="justify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2" fillId="0" borderId="21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3" fillId="6" borderId="16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23" xfId="0" applyFont="1" applyFill="1" applyBorder="1" applyAlignment="1" applyProtection="1">
      <alignment horizontal="center" vertical="center"/>
    </xf>
    <xf numFmtId="2" fontId="23" fillId="6" borderId="16" xfId="0" applyNumberFormat="1" applyFont="1" applyFill="1" applyBorder="1" applyAlignment="1" applyProtection="1">
      <alignment horizontal="center" vertical="center"/>
    </xf>
    <xf numFmtId="2" fontId="23" fillId="6" borderId="0" xfId="0" applyNumberFormat="1" applyFont="1" applyFill="1" applyBorder="1" applyAlignment="1" applyProtection="1">
      <alignment horizontal="center" vertical="center"/>
    </xf>
    <xf numFmtId="2" fontId="23" fillId="6" borderId="23" xfId="0" applyNumberFormat="1" applyFont="1" applyFill="1" applyBorder="1" applyAlignment="1" applyProtection="1">
      <alignment horizontal="center" vertical="center"/>
    </xf>
    <xf numFmtId="0" fontId="23" fillId="6" borderId="36" xfId="0" applyFont="1" applyFill="1" applyBorder="1" applyAlignment="1" applyProtection="1">
      <alignment horizontal="center" vertical="center"/>
    </xf>
    <xf numFmtId="0" fontId="23" fillId="6" borderId="7" xfId="0" applyFont="1" applyFill="1" applyBorder="1" applyAlignment="1" applyProtection="1">
      <alignment horizontal="center" vertical="center"/>
    </xf>
    <xf numFmtId="0" fontId="23" fillId="6" borderId="42" xfId="0" applyFont="1" applyFill="1" applyBorder="1" applyAlignment="1" applyProtection="1">
      <alignment horizontal="center" vertical="center"/>
    </xf>
    <xf numFmtId="0" fontId="42" fillId="6" borderId="34" xfId="1" applyFont="1" applyFill="1" applyBorder="1" applyAlignment="1">
      <alignment horizontal="center" vertical="center"/>
    </xf>
    <xf numFmtId="0" fontId="42" fillId="6" borderId="2" xfId="1" applyFont="1" applyFill="1" applyBorder="1" applyAlignment="1">
      <alignment horizontal="center" vertical="center"/>
    </xf>
    <xf numFmtId="0" fontId="42" fillId="6" borderId="35" xfId="1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left" wrapText="1"/>
    </xf>
    <xf numFmtId="0" fontId="9" fillId="2" borderId="0" xfId="6" applyFill="1" applyBorder="1" applyAlignment="1">
      <alignment horizontal="left" wrapText="1"/>
    </xf>
    <xf numFmtId="0" fontId="6" fillId="2" borderId="0" xfId="6" applyFont="1" applyFill="1" applyBorder="1" applyAlignment="1">
      <alignment horizontal="left" wrapText="1"/>
    </xf>
    <xf numFmtId="0" fontId="17" fillId="0" borderId="0" xfId="6" applyFont="1" applyAlignment="1">
      <alignment horizontal="right"/>
    </xf>
    <xf numFmtId="0" fontId="17" fillId="7" borderId="14" xfId="6" applyFont="1" applyFill="1" applyBorder="1" applyAlignment="1">
      <alignment horizontal="center" vertical="center" wrapText="1"/>
    </xf>
    <xf numFmtId="3" fontId="17" fillId="7" borderId="14" xfId="6" applyNumberFormat="1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/>
    </xf>
    <xf numFmtId="0" fontId="17" fillId="7" borderId="6" xfId="6" applyFont="1" applyFill="1" applyBorder="1" applyAlignment="1">
      <alignment horizontal="center"/>
    </xf>
    <xf numFmtId="0" fontId="17" fillId="7" borderId="7" xfId="6" applyFont="1" applyFill="1" applyBorder="1" applyAlignment="1">
      <alignment horizontal="center"/>
    </xf>
    <xf numFmtId="0" fontId="17" fillId="7" borderId="8" xfId="6" applyFont="1" applyFill="1" applyBorder="1" applyAlignment="1">
      <alignment horizontal="center"/>
    </xf>
    <xf numFmtId="2" fontId="17" fillId="7" borderId="4" xfId="6" applyNumberFormat="1" applyFont="1" applyFill="1" applyBorder="1" applyAlignment="1">
      <alignment horizontal="center"/>
    </xf>
    <xf numFmtId="0" fontId="17" fillId="7" borderId="0" xfId="6" applyFont="1" applyFill="1" applyBorder="1" applyAlignment="1">
      <alignment horizontal="center"/>
    </xf>
    <xf numFmtId="0" fontId="17" fillId="7" borderId="5" xfId="6" applyFont="1" applyFill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0" fontId="17" fillId="7" borderId="1" xfId="6" applyFont="1" applyFill="1" applyBorder="1" applyAlignment="1">
      <alignment horizontal="center"/>
    </xf>
    <xf numFmtId="0" fontId="17" fillId="7" borderId="2" xfId="6" applyFont="1" applyFill="1" applyBorder="1" applyAlignment="1">
      <alignment horizontal="center"/>
    </xf>
    <xf numFmtId="0" fontId="17" fillId="7" borderId="3" xfId="6" applyFont="1" applyFill="1" applyBorder="1" applyAlignment="1">
      <alignment horizontal="center"/>
    </xf>
    <xf numFmtId="165" fontId="20" fillId="7" borderId="1" xfId="5" applyNumberFormat="1" applyFont="1" applyFill="1" applyBorder="1" applyAlignment="1" applyProtection="1">
      <alignment horizontal="center"/>
    </xf>
    <xf numFmtId="165" fontId="20" fillId="7" borderId="2" xfId="5" applyNumberFormat="1" applyFont="1" applyFill="1" applyBorder="1" applyAlignment="1" applyProtection="1">
      <alignment horizontal="center"/>
    </xf>
    <xf numFmtId="165" fontId="20" fillId="7" borderId="3" xfId="5" applyNumberFormat="1" applyFont="1" applyFill="1" applyBorder="1" applyAlignment="1" applyProtection="1">
      <alignment horizontal="center"/>
    </xf>
    <xf numFmtId="165" fontId="20" fillId="7" borderId="4" xfId="5" applyNumberFormat="1" applyFont="1" applyFill="1" applyBorder="1" applyAlignment="1" applyProtection="1">
      <alignment horizontal="center"/>
      <protection locked="0"/>
    </xf>
    <xf numFmtId="165" fontId="20" fillId="7" borderId="0" xfId="5" applyNumberFormat="1" applyFont="1" applyFill="1" applyBorder="1" applyAlignment="1" applyProtection="1">
      <alignment horizontal="center"/>
      <protection locked="0"/>
    </xf>
    <xf numFmtId="165" fontId="20" fillId="7" borderId="5" xfId="5" applyNumberFormat="1" applyFont="1" applyFill="1" applyBorder="1" applyAlignment="1" applyProtection="1">
      <alignment horizontal="center"/>
      <protection locked="0"/>
    </xf>
    <xf numFmtId="165" fontId="20" fillId="7" borderId="4" xfId="5" applyNumberFormat="1" applyFont="1" applyFill="1" applyBorder="1" applyAlignment="1" applyProtection="1">
      <alignment horizontal="center"/>
    </xf>
    <xf numFmtId="165" fontId="20" fillId="7" borderId="0" xfId="5" applyNumberFormat="1" applyFont="1" applyFill="1" applyBorder="1" applyAlignment="1" applyProtection="1">
      <alignment horizontal="center"/>
    </xf>
    <xf numFmtId="165" fontId="20" fillId="7" borderId="5" xfId="5" applyNumberFormat="1" applyFont="1" applyFill="1" applyBorder="1" applyAlignment="1" applyProtection="1">
      <alignment horizontal="center"/>
    </xf>
    <xf numFmtId="165" fontId="20" fillId="7" borderId="6" xfId="5" applyNumberFormat="1" applyFont="1" applyFill="1" applyBorder="1" applyAlignment="1" applyProtection="1">
      <alignment horizontal="center"/>
    </xf>
    <xf numFmtId="165" fontId="20" fillId="7" borderId="7" xfId="5" applyNumberFormat="1" applyFont="1" applyFill="1" applyBorder="1" applyAlignment="1" applyProtection="1">
      <alignment horizontal="center"/>
    </xf>
    <xf numFmtId="165" fontId="20" fillId="7" borderId="8" xfId="5" applyNumberFormat="1" applyFont="1" applyFill="1" applyBorder="1" applyAlignment="1" applyProtection="1">
      <alignment horizontal="center"/>
    </xf>
    <xf numFmtId="0" fontId="20" fillId="7" borderId="1" xfId="5" applyFont="1" applyFill="1" applyBorder="1" applyAlignment="1">
      <alignment horizontal="center" vertical="center"/>
    </xf>
    <xf numFmtId="0" fontId="20" fillId="7" borderId="3" xfId="5" applyFont="1" applyFill="1" applyBorder="1" applyAlignment="1">
      <alignment horizontal="center" vertical="center"/>
    </xf>
    <xf numFmtId="0" fontId="20" fillId="7" borderId="4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/>
    </xf>
    <xf numFmtId="0" fontId="20" fillId="7" borderId="6" xfId="5" applyFont="1" applyFill="1" applyBorder="1" applyAlignment="1">
      <alignment horizontal="center" vertical="center"/>
    </xf>
    <xf numFmtId="0" fontId="20" fillId="7" borderId="8" xfId="5" applyFont="1" applyFill="1" applyBorder="1" applyAlignment="1">
      <alignment horizontal="center" vertical="center"/>
    </xf>
    <xf numFmtId="0" fontId="20" fillId="7" borderId="12" xfId="5" applyFont="1" applyFill="1" applyBorder="1" applyAlignment="1">
      <alignment horizontal="center" vertical="center"/>
    </xf>
    <xf numFmtId="0" fontId="20" fillId="7" borderId="13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0" fontId="20" fillId="7" borderId="24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30" xfId="5" applyFont="1" applyFill="1" applyBorder="1" applyAlignment="1">
      <alignment horizontal="center" vertical="center"/>
    </xf>
    <xf numFmtId="165" fontId="20" fillId="7" borderId="21" xfId="5" applyNumberFormat="1" applyFont="1" applyFill="1" applyBorder="1" applyAlignment="1" applyProtection="1">
      <alignment horizontal="center"/>
    </xf>
    <xf numFmtId="165" fontId="20" fillId="7" borderId="29" xfId="5" applyNumberFormat="1" applyFont="1" applyFill="1" applyBorder="1" applyAlignment="1" applyProtection="1">
      <alignment horizontal="center"/>
    </xf>
    <xf numFmtId="165" fontId="20" fillId="7" borderId="22" xfId="5" applyNumberFormat="1" applyFont="1" applyFill="1" applyBorder="1" applyAlignment="1" applyProtection="1">
      <alignment horizontal="center"/>
    </xf>
    <xf numFmtId="165" fontId="20" fillId="7" borderId="16" xfId="5" applyNumberFormat="1" applyFont="1" applyFill="1" applyBorder="1" applyAlignment="1" applyProtection="1">
      <alignment horizontal="center"/>
      <protection locked="0"/>
    </xf>
    <xf numFmtId="165" fontId="20" fillId="7" borderId="23" xfId="5" applyNumberFormat="1" applyFont="1" applyFill="1" applyBorder="1" applyAlignment="1" applyProtection="1">
      <alignment horizontal="center"/>
      <protection locked="0"/>
    </xf>
    <xf numFmtId="165" fontId="20" fillId="7" borderId="16" xfId="5" applyNumberFormat="1" applyFont="1" applyFill="1" applyBorder="1" applyAlignment="1" applyProtection="1">
      <alignment horizontal="center"/>
    </xf>
    <xf numFmtId="165" fontId="20" fillId="7" borderId="23" xfId="5" applyNumberFormat="1" applyFont="1" applyFill="1" applyBorder="1" applyAlignment="1" applyProtection="1">
      <alignment horizontal="center"/>
    </xf>
    <xf numFmtId="165" fontId="20" fillId="7" borderId="25" xfId="5" applyNumberFormat="1" applyFont="1" applyFill="1" applyBorder="1" applyAlignment="1" applyProtection="1">
      <alignment horizontal="center"/>
    </xf>
    <xf numFmtId="165" fontId="20" fillId="7" borderId="17" xfId="5" applyNumberFormat="1" applyFont="1" applyFill="1" applyBorder="1" applyAlignment="1" applyProtection="1">
      <alignment horizontal="center"/>
    </xf>
    <xf numFmtId="165" fontId="20" fillId="7" borderId="26" xfId="5" applyNumberFormat="1" applyFont="1" applyFill="1" applyBorder="1" applyAlignment="1" applyProtection="1">
      <alignment horizontal="center"/>
    </xf>
    <xf numFmtId="0" fontId="17" fillId="0" borderId="21" xfId="6" applyFont="1" applyBorder="1" applyAlignment="1">
      <alignment horizontal="justify" vertical="center" wrapText="1"/>
    </xf>
    <xf numFmtId="0" fontId="17" fillId="0" borderId="31" xfId="6" applyFont="1" applyBorder="1" applyAlignment="1">
      <alignment horizontal="justify" vertical="center" wrapText="1"/>
    </xf>
    <xf numFmtId="0" fontId="20" fillId="7" borderId="21" xfId="6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/>
    </xf>
    <xf numFmtId="0" fontId="20" fillId="7" borderId="31" xfId="6" applyFont="1" applyFill="1" applyBorder="1" applyAlignment="1">
      <alignment horizontal="center" vertical="center"/>
    </xf>
    <xf numFmtId="0" fontId="20" fillId="7" borderId="16" xfId="6" applyFont="1" applyFill="1" applyBorder="1" applyAlignment="1">
      <alignment horizontal="center" vertical="center"/>
    </xf>
    <xf numFmtId="0" fontId="20" fillId="7" borderId="0" xfId="6" applyFont="1" applyFill="1" applyBorder="1" applyAlignment="1">
      <alignment horizontal="center" vertical="center"/>
    </xf>
    <xf numFmtId="0" fontId="20" fillId="7" borderId="32" xfId="6" applyFont="1" applyFill="1" applyBorder="1" applyAlignment="1">
      <alignment horizontal="center" vertical="center"/>
    </xf>
    <xf numFmtId="0" fontId="20" fillId="7" borderId="25" xfId="6" applyFont="1" applyFill="1" applyBorder="1" applyAlignment="1">
      <alignment horizontal="center" vertical="center"/>
    </xf>
    <xf numFmtId="0" fontId="20" fillId="7" borderId="17" xfId="6" applyFont="1" applyFill="1" applyBorder="1" applyAlignment="1">
      <alignment horizontal="center" vertical="center"/>
    </xf>
    <xf numFmtId="0" fontId="20" fillId="7" borderId="33" xfId="6" applyFont="1" applyFill="1" applyBorder="1" applyAlignment="1">
      <alignment horizontal="center" vertical="center"/>
    </xf>
    <xf numFmtId="0" fontId="20" fillId="7" borderId="22" xfId="6" applyFont="1" applyFill="1" applyBorder="1" applyAlignment="1">
      <alignment horizontal="center" vertical="center"/>
    </xf>
    <xf numFmtId="0" fontId="20" fillId="7" borderId="26" xfId="6" applyFont="1" applyFill="1" applyBorder="1" applyAlignment="1">
      <alignment horizontal="center" vertical="center"/>
    </xf>
    <xf numFmtId="0" fontId="20" fillId="7" borderId="18" xfId="6" applyFont="1" applyFill="1" applyBorder="1" applyAlignment="1">
      <alignment horizontal="center" vertical="center" wrapText="1"/>
    </xf>
    <xf numFmtId="0" fontId="20" fillId="7" borderId="19" xfId="6" applyFont="1" applyFill="1" applyBorder="1" applyAlignment="1">
      <alignment horizontal="center" vertical="center" wrapText="1"/>
    </xf>
    <xf numFmtId="0" fontId="20" fillId="7" borderId="20" xfId="6" applyFont="1" applyFill="1" applyBorder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27" xfId="6" applyFont="1" applyFill="1" applyBorder="1" applyAlignment="1">
      <alignment horizontal="center" vertical="center" wrapText="1"/>
    </xf>
    <xf numFmtId="0" fontId="33" fillId="7" borderId="24" xfId="6" applyFont="1" applyFill="1" applyBorder="1" applyAlignment="1">
      <alignment horizontal="center" vertical="center"/>
    </xf>
    <xf numFmtId="0" fontId="33" fillId="7" borderId="27" xfId="6" applyFont="1" applyFill="1" applyBorder="1" applyAlignment="1">
      <alignment horizontal="center" vertical="center"/>
    </xf>
    <xf numFmtId="0" fontId="35" fillId="7" borderId="30" xfId="5" applyFont="1" applyFill="1" applyBorder="1" applyAlignment="1">
      <alignment horizontal="center" vertical="center"/>
    </xf>
    <xf numFmtId="0" fontId="33" fillId="7" borderId="21" xfId="6" applyFont="1" applyFill="1" applyBorder="1" applyAlignment="1">
      <alignment horizontal="center" vertical="center"/>
    </xf>
    <xf numFmtId="0" fontId="33" fillId="7" borderId="29" xfId="6" applyFont="1" applyFill="1" applyBorder="1" applyAlignment="1">
      <alignment horizontal="center" vertical="center"/>
    </xf>
    <xf numFmtId="0" fontId="33" fillId="7" borderId="22" xfId="6" applyFont="1" applyFill="1" applyBorder="1" applyAlignment="1">
      <alignment horizontal="center" vertical="center"/>
    </xf>
    <xf numFmtId="0" fontId="33" fillId="7" borderId="16" xfId="6" applyFont="1" applyFill="1" applyBorder="1" applyAlignment="1">
      <alignment horizontal="center" vertical="center"/>
    </xf>
    <xf numFmtId="0" fontId="33" fillId="7" borderId="0" xfId="6" applyFont="1" applyFill="1" applyBorder="1" applyAlignment="1">
      <alignment horizontal="center" vertical="center"/>
    </xf>
    <xf numFmtId="0" fontId="33" fillId="7" borderId="23" xfId="6" applyFont="1" applyFill="1" applyBorder="1" applyAlignment="1">
      <alignment horizontal="center" vertical="center"/>
    </xf>
    <xf numFmtId="0" fontId="33" fillId="7" borderId="25" xfId="6" applyFont="1" applyFill="1" applyBorder="1" applyAlignment="1">
      <alignment horizontal="center" vertical="center"/>
    </xf>
    <xf numFmtId="0" fontId="33" fillId="7" borderId="17" xfId="6" applyFont="1" applyFill="1" applyBorder="1" applyAlignment="1">
      <alignment horizontal="center" vertical="center"/>
    </xf>
    <xf numFmtId="0" fontId="33" fillId="7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opLeftCell="B1" zoomScaleNormal="100" workbookViewId="0">
      <selection activeCell="L73" sqref="L73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4"/>
      <c r="C1" s="165"/>
      <c r="D1" s="165"/>
      <c r="E1" s="378" t="s">
        <v>523</v>
      </c>
      <c r="F1" s="378"/>
      <c r="G1" s="378"/>
      <c r="H1" s="378"/>
      <c r="I1" s="378"/>
      <c r="J1" s="378"/>
      <c r="K1" s="378"/>
      <c r="L1" s="378"/>
      <c r="M1" s="379"/>
    </row>
    <row r="2" spans="1:13" ht="13.9" customHeight="1">
      <c r="A2" s="98"/>
      <c r="B2" s="166"/>
      <c r="C2" s="167"/>
      <c r="D2" s="167"/>
      <c r="E2" s="376" t="s">
        <v>127</v>
      </c>
      <c r="F2" s="376"/>
      <c r="G2" s="376"/>
      <c r="H2" s="376"/>
      <c r="I2" s="376"/>
      <c r="J2" s="376"/>
      <c r="K2" s="376"/>
      <c r="L2" s="376"/>
      <c r="M2" s="377"/>
    </row>
    <row r="3" spans="1:13" ht="13.9" customHeight="1">
      <c r="A3" s="98"/>
      <c r="B3" s="166"/>
      <c r="C3" s="168"/>
      <c r="D3" s="168"/>
      <c r="E3" s="376" t="s">
        <v>537</v>
      </c>
      <c r="F3" s="376"/>
      <c r="G3" s="376"/>
      <c r="H3" s="376"/>
      <c r="I3" s="376"/>
      <c r="J3" s="376"/>
      <c r="K3" s="376"/>
      <c r="L3" s="376"/>
      <c r="M3" s="377"/>
    </row>
    <row r="4" spans="1:13" ht="14.25" customHeight="1">
      <c r="A4" s="99"/>
      <c r="B4" s="169"/>
      <c r="C4" s="170"/>
      <c r="D4" s="170"/>
      <c r="E4" s="389" t="s">
        <v>4</v>
      </c>
      <c r="F4" s="389"/>
      <c r="G4" s="389"/>
      <c r="H4" s="389"/>
      <c r="I4" s="389"/>
      <c r="J4" s="389"/>
      <c r="K4" s="389"/>
      <c r="L4" s="389"/>
      <c r="M4" s="390"/>
    </row>
    <row r="5" spans="1:13" ht="13.9" hidden="1" customHeight="1">
      <c r="B5" s="95"/>
      <c r="C5" s="96"/>
      <c r="D5" s="96" t="s">
        <v>5</v>
      </c>
      <c r="E5" s="388" t="s">
        <v>4</v>
      </c>
      <c r="F5" s="388"/>
      <c r="G5" s="388"/>
      <c r="H5" s="388"/>
      <c r="I5" s="388"/>
      <c r="J5" s="388"/>
      <c r="K5" s="388"/>
      <c r="L5" s="388"/>
      <c r="M5" s="388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4"/>
      <c r="C7" s="382" t="s">
        <v>128</v>
      </c>
      <c r="D7" s="382"/>
      <c r="E7" s="383"/>
      <c r="F7" s="380" t="s">
        <v>538</v>
      </c>
      <c r="G7" s="374" t="s">
        <v>533</v>
      </c>
      <c r="H7" s="386"/>
      <c r="I7" s="382" t="s">
        <v>128</v>
      </c>
      <c r="J7" s="382"/>
      <c r="K7" s="383"/>
      <c r="L7" s="380" t="s">
        <v>538</v>
      </c>
      <c r="M7" s="374" t="s">
        <v>533</v>
      </c>
    </row>
    <row r="8" spans="1:13" s="19" customFormat="1" ht="15" customHeight="1">
      <c r="A8" s="42"/>
      <c r="B8" s="171"/>
      <c r="C8" s="384"/>
      <c r="D8" s="384"/>
      <c r="E8" s="385"/>
      <c r="F8" s="381"/>
      <c r="G8" s="375"/>
      <c r="H8" s="387"/>
      <c r="I8" s="384"/>
      <c r="J8" s="384"/>
      <c r="K8" s="385"/>
      <c r="L8" s="381"/>
      <c r="M8" s="375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1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192">
        <f>SUM(F12:F18)</f>
        <v>6058231.5499999998</v>
      </c>
      <c r="G11" s="192">
        <f>SUM(G12:G18)</f>
        <v>3618399.36</v>
      </c>
      <c r="H11" s="35"/>
      <c r="I11" s="9" t="s">
        <v>380</v>
      </c>
      <c r="J11" s="7"/>
      <c r="K11" s="7"/>
      <c r="L11" s="192">
        <f>SUM(L12:L20)</f>
        <v>168082.86</v>
      </c>
      <c r="M11" s="192">
        <f>SUM(M12:M20)</f>
        <v>276781.99</v>
      </c>
    </row>
    <row r="12" spans="1:13">
      <c r="B12" s="14"/>
      <c r="C12" s="10" t="s">
        <v>6</v>
      </c>
      <c r="D12" s="7" t="s">
        <v>3</v>
      </c>
      <c r="E12" s="23"/>
      <c r="F12" s="191">
        <v>2500</v>
      </c>
      <c r="G12" s="191"/>
      <c r="H12" s="35"/>
      <c r="I12" s="10" t="s">
        <v>6</v>
      </c>
      <c r="J12" s="7" t="s">
        <v>130</v>
      </c>
      <c r="K12" s="7"/>
      <c r="L12" s="191"/>
      <c r="M12" s="191"/>
    </row>
    <row r="13" spans="1:13">
      <c r="B13" s="14"/>
      <c r="C13" s="10" t="s">
        <v>7</v>
      </c>
      <c r="D13" s="7" t="s">
        <v>2</v>
      </c>
      <c r="E13" s="23"/>
      <c r="F13" s="191">
        <v>6055731.5499999998</v>
      </c>
      <c r="G13" s="191">
        <v>3618399.36</v>
      </c>
      <c r="H13" s="35"/>
      <c r="I13" s="10" t="s">
        <v>7</v>
      </c>
      <c r="J13" s="7" t="s">
        <v>0</v>
      </c>
      <c r="K13" s="7"/>
      <c r="L13" s="191">
        <v>65008.72</v>
      </c>
      <c r="M13" s="191">
        <v>4143.3599999999997</v>
      </c>
    </row>
    <row r="14" spans="1:13">
      <c r="B14" s="14"/>
      <c r="C14" s="10" t="s">
        <v>8</v>
      </c>
      <c r="D14" s="7" t="s">
        <v>1</v>
      </c>
      <c r="E14" s="23"/>
      <c r="F14" s="191"/>
      <c r="G14" s="191"/>
      <c r="H14" s="35"/>
      <c r="I14" s="10" t="s">
        <v>8</v>
      </c>
      <c r="J14" s="7" t="s">
        <v>131</v>
      </c>
      <c r="K14" s="7"/>
      <c r="L14" s="191"/>
      <c r="M14" s="191"/>
    </row>
    <row r="15" spans="1:13">
      <c r="B15" s="14"/>
      <c r="C15" s="10" t="s">
        <v>9</v>
      </c>
      <c r="D15" s="7" t="s">
        <v>42</v>
      </c>
      <c r="E15" s="23"/>
      <c r="F15" s="191"/>
      <c r="G15" s="191"/>
      <c r="H15" s="35"/>
      <c r="I15" s="10" t="s">
        <v>9</v>
      </c>
      <c r="J15" s="7" t="s">
        <v>132</v>
      </c>
      <c r="K15" s="7"/>
      <c r="L15" s="191"/>
      <c r="M15" s="191"/>
    </row>
    <row r="16" spans="1:13">
      <c r="B16" s="14"/>
      <c r="C16" s="10" t="s">
        <v>10</v>
      </c>
      <c r="D16" s="7" t="s">
        <v>43</v>
      </c>
      <c r="E16" s="23"/>
      <c r="F16" s="191"/>
      <c r="G16" s="191"/>
      <c r="H16" s="35"/>
      <c r="I16" s="10" t="s">
        <v>10</v>
      </c>
      <c r="J16" s="7" t="s">
        <v>133</v>
      </c>
      <c r="K16" s="7"/>
      <c r="L16" s="191"/>
      <c r="M16" s="191"/>
    </row>
    <row r="17" spans="1:13">
      <c r="B17" s="14"/>
      <c r="C17" s="10" t="s">
        <v>11</v>
      </c>
      <c r="D17" s="7" t="s">
        <v>44</v>
      </c>
      <c r="E17" s="23"/>
      <c r="F17" s="191"/>
      <c r="G17" s="191"/>
      <c r="H17" s="35"/>
      <c r="I17" s="10" t="s">
        <v>11</v>
      </c>
      <c r="J17" s="7" t="s">
        <v>134</v>
      </c>
      <c r="K17" s="7"/>
      <c r="L17" s="191"/>
      <c r="M17" s="191"/>
    </row>
    <row r="18" spans="1:13">
      <c r="B18" s="14"/>
      <c r="C18" s="10" t="s">
        <v>12</v>
      </c>
      <c r="D18" s="7" t="s">
        <v>45</v>
      </c>
      <c r="E18" s="23"/>
      <c r="F18" s="191"/>
      <c r="G18" s="191"/>
      <c r="H18" s="35"/>
      <c r="I18" s="10" t="s">
        <v>12</v>
      </c>
      <c r="J18" s="7" t="s">
        <v>135</v>
      </c>
      <c r="K18" s="7"/>
      <c r="L18" s="191"/>
      <c r="M18" s="191"/>
    </row>
    <row r="19" spans="1:13">
      <c r="B19" s="14"/>
      <c r="C19" s="9" t="s">
        <v>372</v>
      </c>
      <c r="D19" s="7"/>
      <c r="E19" s="23"/>
      <c r="F19" s="192">
        <f>SUM(F20:F26)</f>
        <v>85938.06</v>
      </c>
      <c r="G19" s="192">
        <f>SUM(G20:G26)</f>
        <v>53006.79</v>
      </c>
      <c r="H19" s="36"/>
      <c r="I19" s="10" t="s">
        <v>76</v>
      </c>
      <c r="J19" s="7" t="s">
        <v>136</v>
      </c>
      <c r="K19" s="7"/>
      <c r="L19" s="191"/>
      <c r="M19" s="191"/>
    </row>
    <row r="20" spans="1:13">
      <c r="B20" s="14"/>
      <c r="C20" s="10" t="s">
        <v>13</v>
      </c>
      <c r="D20" s="7" t="s">
        <v>46</v>
      </c>
      <c r="E20" s="23"/>
      <c r="F20" s="191"/>
      <c r="G20" s="191"/>
      <c r="H20" s="35"/>
      <c r="I20" s="10" t="s">
        <v>77</v>
      </c>
      <c r="J20" s="7" t="s">
        <v>137</v>
      </c>
      <c r="K20" s="7"/>
      <c r="L20" s="191">
        <v>103074.14</v>
      </c>
      <c r="M20" s="191">
        <v>272638.63</v>
      </c>
    </row>
    <row r="21" spans="1:13">
      <c r="B21" s="14"/>
      <c r="C21" s="10" t="s">
        <v>14</v>
      </c>
      <c r="D21" s="7" t="s">
        <v>47</v>
      </c>
      <c r="E21" s="23"/>
      <c r="F21" s="191"/>
      <c r="G21" s="191"/>
      <c r="H21" s="35"/>
      <c r="I21" s="9" t="s">
        <v>381</v>
      </c>
      <c r="J21" s="7"/>
      <c r="K21" s="7"/>
      <c r="L21" s="192">
        <f>SUM(L22:L24)</f>
        <v>0</v>
      </c>
      <c r="M21" s="192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191">
        <v>82234.83</v>
      </c>
      <c r="G22" s="191">
        <v>49303.56</v>
      </c>
      <c r="H22" s="35"/>
      <c r="I22" s="10" t="s">
        <v>13</v>
      </c>
      <c r="J22" s="7" t="s">
        <v>78</v>
      </c>
      <c r="K22" s="7"/>
      <c r="L22" s="192"/>
      <c r="M22" s="192"/>
    </row>
    <row r="23" spans="1:13">
      <c r="B23" s="14"/>
      <c r="C23" s="10" t="s">
        <v>16</v>
      </c>
      <c r="D23" s="7" t="s">
        <v>49</v>
      </c>
      <c r="E23" s="23"/>
      <c r="F23" s="191"/>
      <c r="G23" s="191"/>
      <c r="H23" s="35"/>
      <c r="I23" s="10" t="s">
        <v>14</v>
      </c>
      <c r="J23" s="7" t="s">
        <v>79</v>
      </c>
      <c r="K23" s="7"/>
      <c r="L23" s="192"/>
      <c r="M23" s="192"/>
    </row>
    <row r="24" spans="1:13">
      <c r="B24" s="14"/>
      <c r="C24" s="10" t="s">
        <v>17</v>
      </c>
      <c r="D24" s="7" t="s">
        <v>50</v>
      </c>
      <c r="E24" s="23"/>
      <c r="F24" s="191"/>
      <c r="G24" s="191"/>
      <c r="H24" s="35"/>
      <c r="I24" s="10" t="s">
        <v>15</v>
      </c>
      <c r="J24" s="7" t="s">
        <v>80</v>
      </c>
      <c r="K24" s="7"/>
      <c r="L24" s="192"/>
      <c r="M24" s="192"/>
    </row>
    <row r="25" spans="1:13">
      <c r="B25" s="14"/>
      <c r="C25" s="10" t="s">
        <v>18</v>
      </c>
      <c r="D25" s="7" t="s">
        <v>51</v>
      </c>
      <c r="E25" s="23"/>
      <c r="F25" s="191"/>
      <c r="G25" s="191"/>
      <c r="H25" s="35"/>
      <c r="I25" s="9" t="s">
        <v>382</v>
      </c>
      <c r="J25" s="7"/>
      <c r="K25" s="7"/>
      <c r="L25" s="192">
        <f>SUM(L26:L27)</f>
        <v>0</v>
      </c>
      <c r="M25" s="192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191">
        <v>3703.23</v>
      </c>
      <c r="G26" s="191">
        <v>3703.23</v>
      </c>
      <c r="H26" s="35"/>
      <c r="I26" s="10" t="s">
        <v>21</v>
      </c>
      <c r="J26" s="7" t="s">
        <v>82</v>
      </c>
      <c r="K26" s="7"/>
      <c r="L26" s="191"/>
      <c r="M26" s="191"/>
    </row>
    <row r="27" spans="1:13">
      <c r="B27" s="14"/>
      <c r="C27" s="9" t="s">
        <v>373</v>
      </c>
      <c r="D27" s="7"/>
      <c r="E27" s="23"/>
      <c r="F27" s="192">
        <f>SUM(F28:F32)</f>
        <v>71956</v>
      </c>
      <c r="G27" s="192">
        <f>SUM(G28:G32)</f>
        <v>64156</v>
      </c>
      <c r="H27" s="35"/>
      <c r="I27" s="10" t="s">
        <v>22</v>
      </c>
      <c r="J27" s="7" t="s">
        <v>81</v>
      </c>
      <c r="K27" s="7"/>
      <c r="L27" s="191"/>
      <c r="M27" s="191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1">
        <v>9662</v>
      </c>
      <c r="G28" s="191">
        <v>1862</v>
      </c>
      <c r="H28" s="36"/>
      <c r="I28" s="9" t="s">
        <v>83</v>
      </c>
      <c r="J28" s="7"/>
      <c r="K28" s="7"/>
      <c r="L28" s="192"/>
      <c r="M28" s="192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1"/>
      <c r="G29" s="191"/>
      <c r="H29" s="35"/>
      <c r="I29" s="9" t="s">
        <v>383</v>
      </c>
      <c r="J29" s="9"/>
      <c r="K29" s="9"/>
      <c r="L29" s="192">
        <f>SUM(L30:L32)</f>
        <v>0</v>
      </c>
      <c r="M29" s="192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1"/>
      <c r="G30" s="191"/>
      <c r="H30" s="35"/>
      <c r="I30" s="10" t="s">
        <v>84</v>
      </c>
      <c r="J30" s="7" t="s">
        <v>87</v>
      </c>
      <c r="K30" s="9"/>
      <c r="L30" s="191"/>
      <c r="M30" s="191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1"/>
      <c r="G31" s="191"/>
      <c r="H31" s="35"/>
      <c r="I31" s="10" t="s">
        <v>85</v>
      </c>
      <c r="J31" s="7" t="s">
        <v>88</v>
      </c>
      <c r="K31" s="9"/>
      <c r="L31" s="191"/>
      <c r="M31" s="191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1">
        <v>62294</v>
      </c>
      <c r="G32" s="191">
        <v>62294</v>
      </c>
      <c r="H32" s="35"/>
      <c r="I32" s="10" t="s">
        <v>86</v>
      </c>
      <c r="J32" s="7" t="s">
        <v>89</v>
      </c>
      <c r="K32" s="7"/>
      <c r="L32" s="191"/>
      <c r="M32" s="191"/>
    </row>
    <row r="33" spans="1:13">
      <c r="B33" s="14"/>
      <c r="C33" s="9" t="s">
        <v>374</v>
      </c>
      <c r="D33" s="7"/>
      <c r="E33" s="23"/>
      <c r="F33" s="192">
        <f>SUM(F34:F38)</f>
        <v>0</v>
      </c>
      <c r="G33" s="192">
        <f>SUM(G34:G38)</f>
        <v>0</v>
      </c>
      <c r="H33" s="35"/>
      <c r="I33" s="9" t="s">
        <v>384</v>
      </c>
      <c r="J33" s="7"/>
      <c r="K33" s="7"/>
      <c r="L33" s="192">
        <f>SUM(L34:L39)</f>
        <v>0</v>
      </c>
      <c r="M33" s="192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1"/>
      <c r="G34" s="191"/>
      <c r="H34" s="35"/>
      <c r="I34" s="10" t="s">
        <v>32</v>
      </c>
      <c r="J34" s="7" t="s">
        <v>93</v>
      </c>
      <c r="K34" s="7"/>
      <c r="L34" s="191"/>
      <c r="M34" s="191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1"/>
      <c r="G35" s="191"/>
      <c r="H35" s="35"/>
      <c r="I35" s="10" t="s">
        <v>33</v>
      </c>
      <c r="J35" s="7" t="s">
        <v>94</v>
      </c>
      <c r="K35" s="7"/>
      <c r="L35" s="191"/>
      <c r="M35" s="191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1"/>
      <c r="G36" s="191"/>
      <c r="H36" s="35"/>
      <c r="I36" s="10" t="s">
        <v>90</v>
      </c>
      <c r="J36" s="7" t="s">
        <v>95</v>
      </c>
      <c r="K36" s="7"/>
      <c r="L36" s="191"/>
      <c r="M36" s="191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1"/>
      <c r="G37" s="191"/>
      <c r="H37" s="35"/>
      <c r="I37" s="10" t="s">
        <v>91</v>
      </c>
      <c r="J37" s="7" t="s">
        <v>96</v>
      </c>
      <c r="K37" s="7"/>
      <c r="L37" s="191"/>
      <c r="M37" s="191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1"/>
      <c r="G38" s="191"/>
      <c r="H38" s="36"/>
      <c r="I38" s="10" t="s">
        <v>92</v>
      </c>
      <c r="J38" s="7" t="s">
        <v>97</v>
      </c>
      <c r="K38" s="7"/>
      <c r="L38" s="191"/>
      <c r="M38" s="191"/>
    </row>
    <row r="39" spans="1:13">
      <c r="B39" s="14"/>
      <c r="C39" s="9" t="s">
        <v>31</v>
      </c>
      <c r="D39" s="7"/>
      <c r="E39" s="23"/>
      <c r="F39" s="192"/>
      <c r="G39" s="192"/>
      <c r="H39" s="35"/>
      <c r="I39" s="10" t="s">
        <v>98</v>
      </c>
      <c r="J39" s="7" t="s">
        <v>99</v>
      </c>
      <c r="K39" s="7"/>
      <c r="L39" s="191"/>
      <c r="M39" s="191"/>
    </row>
    <row r="40" spans="1:13">
      <c r="B40" s="14"/>
      <c r="C40" s="9" t="s">
        <v>375</v>
      </c>
      <c r="D40" s="7"/>
      <c r="E40" s="23"/>
      <c r="F40" s="192">
        <f>SUM(F41:F42)</f>
        <v>0</v>
      </c>
      <c r="G40" s="192">
        <f>SUM(G41:G42)</f>
        <v>0</v>
      </c>
      <c r="H40" s="35"/>
      <c r="I40" s="9" t="s">
        <v>385</v>
      </c>
      <c r="J40" s="7"/>
      <c r="K40" s="7"/>
      <c r="L40" s="192">
        <f>SUM(L41:L43)</f>
        <v>0</v>
      </c>
      <c r="M40" s="192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191"/>
      <c r="G41" s="191"/>
      <c r="H41" s="35"/>
      <c r="I41" s="10" t="s">
        <v>35</v>
      </c>
      <c r="J41" s="7" t="s">
        <v>100</v>
      </c>
      <c r="K41" s="7"/>
      <c r="L41" s="191"/>
      <c r="M41" s="191"/>
    </row>
    <row r="42" spans="1:13">
      <c r="B42" s="14"/>
      <c r="C42" s="10" t="s">
        <v>33</v>
      </c>
      <c r="D42" s="7" t="s">
        <v>34</v>
      </c>
      <c r="E42" s="23"/>
      <c r="F42" s="191"/>
      <c r="G42" s="191"/>
      <c r="H42" s="35"/>
      <c r="I42" s="10" t="s">
        <v>36</v>
      </c>
      <c r="J42" s="7" t="s">
        <v>101</v>
      </c>
      <c r="K42" s="7"/>
      <c r="L42" s="191"/>
      <c r="M42" s="191"/>
    </row>
    <row r="43" spans="1:13">
      <c r="B43" s="14"/>
      <c r="C43" s="9" t="s">
        <v>376</v>
      </c>
      <c r="D43" s="7"/>
      <c r="E43" s="23"/>
      <c r="F43" s="192">
        <f>SUM(F44:F47)</f>
        <v>0</v>
      </c>
      <c r="G43" s="192">
        <f>SUM(G44:G47)</f>
        <v>0</v>
      </c>
      <c r="H43" s="35"/>
      <c r="I43" s="10" t="s">
        <v>37</v>
      </c>
      <c r="J43" s="7" t="s">
        <v>102</v>
      </c>
      <c r="K43" s="7"/>
      <c r="L43" s="191"/>
      <c r="M43" s="191"/>
    </row>
    <row r="44" spans="1:13">
      <c r="B44" s="14"/>
      <c r="C44" s="10" t="s">
        <v>35</v>
      </c>
      <c r="D44" s="7" t="s">
        <v>39</v>
      </c>
      <c r="E44" s="23"/>
      <c r="F44" s="191"/>
      <c r="G44" s="191"/>
      <c r="H44" s="36"/>
      <c r="I44" s="9" t="s">
        <v>386</v>
      </c>
      <c r="J44" s="7"/>
      <c r="K44" s="7"/>
      <c r="L44" s="192">
        <f>SUM(L45:L47)</f>
        <v>0</v>
      </c>
      <c r="M44" s="192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191"/>
      <c r="G45" s="191"/>
      <c r="H45" s="35"/>
      <c r="I45" s="10" t="s">
        <v>103</v>
      </c>
      <c r="J45" s="7" t="s">
        <v>106</v>
      </c>
      <c r="K45" s="7"/>
      <c r="L45" s="191"/>
      <c r="M45" s="191"/>
    </row>
    <row r="46" spans="1:13">
      <c r="B46" s="14"/>
      <c r="C46" s="10" t="s">
        <v>37</v>
      </c>
      <c r="D46" s="7" t="s">
        <v>40</v>
      </c>
      <c r="E46" s="23"/>
      <c r="F46" s="191"/>
      <c r="G46" s="191"/>
      <c r="H46" s="35"/>
      <c r="I46" s="10" t="s">
        <v>104</v>
      </c>
      <c r="J46" s="7" t="s">
        <v>107</v>
      </c>
      <c r="K46" s="7"/>
      <c r="L46" s="191"/>
      <c r="M46" s="191"/>
    </row>
    <row r="47" spans="1:13">
      <c r="B47" s="14"/>
      <c r="C47" s="10" t="s">
        <v>38</v>
      </c>
      <c r="D47" s="7" t="s">
        <v>41</v>
      </c>
      <c r="E47" s="23"/>
      <c r="F47" s="191"/>
      <c r="G47" s="191"/>
      <c r="H47" s="35"/>
      <c r="I47" s="10" t="s">
        <v>105</v>
      </c>
      <c r="J47" s="7" t="s">
        <v>108</v>
      </c>
      <c r="K47" s="7"/>
      <c r="L47" s="191"/>
      <c r="M47" s="191"/>
    </row>
    <row r="48" spans="1:13">
      <c r="B48" s="14"/>
      <c r="C48" s="7"/>
      <c r="D48" s="7"/>
      <c r="E48" s="23"/>
      <c r="F48" s="191"/>
      <c r="G48" s="191"/>
      <c r="H48" s="35"/>
      <c r="I48" s="9" t="s">
        <v>387</v>
      </c>
      <c r="J48" s="9"/>
      <c r="K48" s="7"/>
      <c r="L48" s="192">
        <f>+L11+L21+L25+L28+L29+L33+L40+L44</f>
        <v>168082.86</v>
      </c>
      <c r="M48" s="192">
        <f>+M11+M21+M25+M28+M29+M33+M40+M44</f>
        <v>276781.99</v>
      </c>
    </row>
    <row r="49" spans="2:13">
      <c r="B49" s="14"/>
      <c r="C49" s="11" t="s">
        <v>377</v>
      </c>
      <c r="D49" s="11"/>
      <c r="E49" s="24"/>
      <c r="F49" s="192">
        <f>+F11+F19+F27+F33+F39+F40+F43</f>
        <v>6216125.6099999994</v>
      </c>
      <c r="G49" s="192">
        <f>+G11+G19+G27+G33+G39+G40+G43</f>
        <v>3735562.15</v>
      </c>
      <c r="H49" s="35"/>
      <c r="I49" s="3"/>
      <c r="J49" s="7"/>
      <c r="K49" s="7"/>
      <c r="L49" s="193"/>
      <c r="M49" s="193"/>
    </row>
    <row r="50" spans="2:13">
      <c r="B50" s="14"/>
      <c r="C50" s="7"/>
      <c r="D50" s="7"/>
      <c r="E50" s="23"/>
      <c r="F50" s="193"/>
      <c r="G50" s="193"/>
      <c r="H50" s="35"/>
      <c r="I50" s="9" t="s">
        <v>109</v>
      </c>
      <c r="J50" s="9"/>
      <c r="K50" s="7"/>
      <c r="L50" s="191"/>
      <c r="M50" s="191"/>
    </row>
    <row r="51" spans="2:13">
      <c r="B51" s="14"/>
      <c r="C51" s="9" t="s">
        <v>64</v>
      </c>
      <c r="D51" s="7"/>
      <c r="E51" s="23"/>
      <c r="F51" s="191"/>
      <c r="G51" s="191"/>
      <c r="H51" s="35"/>
      <c r="I51" s="7" t="s">
        <v>110</v>
      </c>
      <c r="J51" s="7"/>
      <c r="K51" s="7"/>
      <c r="L51" s="191"/>
      <c r="M51" s="191"/>
    </row>
    <row r="52" spans="2:13">
      <c r="B52" s="14"/>
      <c r="C52" s="7" t="s">
        <v>65</v>
      </c>
      <c r="D52" s="7"/>
      <c r="E52" s="23"/>
      <c r="F52" s="191"/>
      <c r="G52" s="191"/>
      <c r="H52" s="35"/>
      <c r="I52" s="7" t="s">
        <v>111</v>
      </c>
      <c r="J52" s="7"/>
      <c r="K52" s="7"/>
      <c r="L52" s="191"/>
      <c r="M52" s="191"/>
    </row>
    <row r="53" spans="2:13">
      <c r="B53" s="14"/>
      <c r="C53" s="7" t="s">
        <v>73</v>
      </c>
      <c r="D53" s="7"/>
      <c r="E53" s="23"/>
      <c r="F53" s="191"/>
      <c r="G53" s="191"/>
      <c r="H53" s="35"/>
      <c r="I53" s="7" t="s">
        <v>112</v>
      </c>
      <c r="J53" s="7"/>
      <c r="K53" s="7"/>
      <c r="L53" s="191"/>
      <c r="M53" s="191"/>
    </row>
    <row r="54" spans="2:13">
      <c r="B54" s="14"/>
      <c r="C54" s="7" t="s">
        <v>66</v>
      </c>
      <c r="D54" s="7"/>
      <c r="E54" s="23"/>
      <c r="F54" s="191">
        <v>50731256.950000003</v>
      </c>
      <c r="G54" s="191">
        <v>50731256.950000003</v>
      </c>
      <c r="H54" s="35"/>
      <c r="I54" s="7" t="s">
        <v>113</v>
      </c>
      <c r="J54" s="7"/>
      <c r="K54" s="7"/>
      <c r="L54" s="191"/>
      <c r="M54" s="191"/>
    </row>
    <row r="55" spans="2:13">
      <c r="B55" s="14"/>
      <c r="C55" s="7" t="s">
        <v>67</v>
      </c>
      <c r="D55" s="7"/>
      <c r="E55" s="23"/>
      <c r="F55" s="191">
        <v>22151209.920000002</v>
      </c>
      <c r="G55" s="191">
        <v>22104979.579999998</v>
      </c>
      <c r="H55" s="36"/>
      <c r="I55" s="7" t="s">
        <v>114</v>
      </c>
      <c r="J55" s="7"/>
      <c r="K55" s="7"/>
      <c r="L55" s="191"/>
      <c r="M55" s="191"/>
    </row>
    <row r="56" spans="2:13">
      <c r="B56" s="14"/>
      <c r="C56" s="7" t="s">
        <v>68</v>
      </c>
      <c r="D56" s="7"/>
      <c r="E56" s="23"/>
      <c r="F56" s="191">
        <v>1387240.83</v>
      </c>
      <c r="G56" s="191">
        <v>1251710.83</v>
      </c>
      <c r="H56" s="35"/>
      <c r="I56" s="7" t="s">
        <v>115</v>
      </c>
      <c r="J56" s="7"/>
      <c r="K56" s="7"/>
      <c r="L56" s="191"/>
      <c r="M56" s="191"/>
    </row>
    <row r="57" spans="2:13">
      <c r="B57" s="14"/>
      <c r="C57" s="7" t="s">
        <v>69</v>
      </c>
      <c r="D57" s="7"/>
      <c r="E57" s="23"/>
      <c r="F57" s="191">
        <v>-27409780.239999998</v>
      </c>
      <c r="G57" s="191">
        <v>-25470251.039999999</v>
      </c>
      <c r="H57" s="35"/>
      <c r="I57" s="7"/>
      <c r="J57" s="7"/>
      <c r="K57" s="7"/>
      <c r="L57" s="191"/>
      <c r="M57" s="191"/>
    </row>
    <row r="58" spans="2:13">
      <c r="B58" s="14"/>
      <c r="C58" s="7" t="s">
        <v>70</v>
      </c>
      <c r="D58" s="7"/>
      <c r="E58" s="23"/>
      <c r="F58" s="191"/>
      <c r="G58" s="191"/>
      <c r="H58" s="35"/>
      <c r="I58" s="9" t="s">
        <v>388</v>
      </c>
      <c r="J58" s="7"/>
      <c r="K58" s="9"/>
      <c r="L58" s="192">
        <f>SUM(L51:L56)</f>
        <v>0</v>
      </c>
      <c r="M58" s="192">
        <f>SUM(M51:M56)</f>
        <v>0</v>
      </c>
    </row>
    <row r="59" spans="2:13">
      <c r="B59" s="14"/>
      <c r="C59" s="7" t="s">
        <v>71</v>
      </c>
      <c r="D59" s="7"/>
      <c r="E59" s="23"/>
      <c r="F59" s="191"/>
      <c r="G59" s="191"/>
      <c r="H59" s="35"/>
      <c r="I59" s="7"/>
      <c r="J59" s="7"/>
      <c r="K59" s="7"/>
      <c r="L59" s="191"/>
      <c r="M59" s="191"/>
    </row>
    <row r="60" spans="2:13">
      <c r="B60" s="14"/>
      <c r="C60" s="7" t="s">
        <v>72</v>
      </c>
      <c r="D60" s="7"/>
      <c r="E60" s="23"/>
      <c r="F60" s="191"/>
      <c r="G60" s="191"/>
      <c r="H60" s="35"/>
      <c r="I60" s="12" t="s">
        <v>389</v>
      </c>
      <c r="J60" s="12"/>
      <c r="K60" s="12"/>
      <c r="L60" s="192">
        <f>+L48+L58</f>
        <v>168082.86</v>
      </c>
      <c r="M60" s="192">
        <f>+M48+M58</f>
        <v>276781.99</v>
      </c>
    </row>
    <row r="61" spans="2:13">
      <c r="B61" s="14"/>
      <c r="C61" s="7"/>
      <c r="D61" s="7"/>
      <c r="E61" s="23"/>
      <c r="F61" s="191"/>
      <c r="G61" s="191"/>
      <c r="H61" s="35"/>
      <c r="I61" s="7"/>
      <c r="J61" s="7"/>
      <c r="K61" s="7"/>
      <c r="L61" s="191"/>
      <c r="M61" s="191"/>
    </row>
    <row r="62" spans="2:13">
      <c r="B62" s="14"/>
      <c r="C62" s="9" t="s">
        <v>378</v>
      </c>
      <c r="D62" s="7"/>
      <c r="E62" s="23"/>
      <c r="F62" s="192">
        <f>SUM(F52:F60)</f>
        <v>46859927.460000008</v>
      </c>
      <c r="G62" s="192">
        <f>SUM(G52:G60)</f>
        <v>48617696.32</v>
      </c>
      <c r="H62" s="35"/>
      <c r="I62" s="9" t="s">
        <v>116</v>
      </c>
      <c r="J62" s="9"/>
      <c r="K62" s="9"/>
      <c r="L62" s="191"/>
      <c r="M62" s="191"/>
    </row>
    <row r="63" spans="2:13">
      <c r="B63" s="14"/>
      <c r="C63" s="7"/>
      <c r="D63" s="7"/>
      <c r="E63" s="23"/>
      <c r="F63" s="191"/>
      <c r="G63" s="191"/>
      <c r="H63" s="35"/>
      <c r="I63" s="7"/>
      <c r="J63" s="7"/>
      <c r="K63" s="7"/>
      <c r="L63" s="191"/>
      <c r="M63" s="191"/>
    </row>
    <row r="64" spans="2:13">
      <c r="B64" s="14"/>
      <c r="C64" s="12" t="s">
        <v>379</v>
      </c>
      <c r="D64" s="12"/>
      <c r="E64" s="25"/>
      <c r="F64" s="192">
        <f>+F49+F62</f>
        <v>53076053.070000008</v>
      </c>
      <c r="G64" s="192">
        <f>+G49+G62</f>
        <v>52353258.469999999</v>
      </c>
      <c r="H64" s="35"/>
      <c r="I64" s="9" t="s">
        <v>390</v>
      </c>
      <c r="J64" s="7"/>
      <c r="K64" s="7"/>
      <c r="L64" s="192">
        <f>SUM(L65:L67)</f>
        <v>71864193.549999997</v>
      </c>
      <c r="M64" s="192">
        <f>SUM(M65:M67)</f>
        <v>71864193.549999997</v>
      </c>
    </row>
    <row r="65" spans="2:15">
      <c r="B65" s="14"/>
      <c r="C65" s="3"/>
      <c r="D65" s="3"/>
      <c r="E65" s="15"/>
      <c r="F65" s="193"/>
      <c r="G65" s="193"/>
      <c r="H65" s="35"/>
      <c r="I65" s="7" t="s">
        <v>117</v>
      </c>
      <c r="J65" s="7"/>
      <c r="K65" s="3"/>
      <c r="L65" s="191"/>
      <c r="M65" s="191"/>
    </row>
    <row r="66" spans="2:15">
      <c r="B66" s="14"/>
      <c r="C66" s="3"/>
      <c r="D66" s="3"/>
      <c r="E66" s="15"/>
      <c r="F66" s="193"/>
      <c r="G66" s="193"/>
      <c r="H66" s="35"/>
      <c r="I66" s="7" t="s">
        <v>118</v>
      </c>
      <c r="J66" s="7"/>
      <c r="K66" s="3"/>
      <c r="L66" s="191"/>
      <c r="M66" s="191"/>
    </row>
    <row r="67" spans="2:15">
      <c r="B67" s="14"/>
      <c r="C67" s="3"/>
      <c r="D67" s="3"/>
      <c r="E67" s="15"/>
      <c r="F67" s="193"/>
      <c r="G67" s="193"/>
      <c r="H67" s="36"/>
      <c r="I67" s="7" t="s">
        <v>119</v>
      </c>
      <c r="J67" s="7"/>
      <c r="K67" s="3"/>
      <c r="L67" s="191">
        <v>71864193.549999997</v>
      </c>
      <c r="M67" s="191">
        <v>71864193.549999997</v>
      </c>
    </row>
    <row r="68" spans="2:15">
      <c r="B68" s="14"/>
      <c r="C68" s="3"/>
      <c r="D68" s="3"/>
      <c r="E68" s="15"/>
      <c r="F68" s="193"/>
      <c r="G68" s="193"/>
      <c r="H68" s="35"/>
      <c r="I68" s="9" t="s">
        <v>391</v>
      </c>
      <c r="J68" s="7"/>
      <c r="K68" s="7"/>
      <c r="L68" s="192">
        <f>SUM(L69:L73)</f>
        <v>-18956223.34</v>
      </c>
      <c r="M68" s="192">
        <f>SUM(M69:M73)</f>
        <v>-19787717.07</v>
      </c>
    </row>
    <row r="69" spans="2:15">
      <c r="B69" s="14"/>
      <c r="C69" s="3"/>
      <c r="D69" s="3"/>
      <c r="E69" s="15"/>
      <c r="F69" s="193"/>
      <c r="G69" s="193"/>
      <c r="H69" s="35"/>
      <c r="I69" s="7" t="s">
        <v>120</v>
      </c>
      <c r="J69" s="3"/>
      <c r="K69" s="3"/>
      <c r="L69" s="191">
        <v>1428155.44</v>
      </c>
      <c r="M69" s="191">
        <v>-2564516.92</v>
      </c>
    </row>
    <row r="70" spans="2:15">
      <c r="B70" s="14"/>
      <c r="C70" s="3"/>
      <c r="D70" s="3"/>
      <c r="E70" s="26"/>
      <c r="F70" s="193"/>
      <c r="G70" s="193"/>
      <c r="H70" s="35"/>
      <c r="I70" s="7" t="s">
        <v>121</v>
      </c>
      <c r="J70" s="3"/>
      <c r="K70" s="3"/>
      <c r="L70" s="191">
        <v>-22923348.530000001</v>
      </c>
      <c r="M70" s="191">
        <v>-20350747.16</v>
      </c>
    </row>
    <row r="71" spans="2:15">
      <c r="B71" s="14"/>
      <c r="C71" s="3"/>
      <c r="D71" s="3"/>
      <c r="E71" s="27"/>
      <c r="F71" s="193"/>
      <c r="G71" s="193"/>
      <c r="H71" s="35"/>
      <c r="I71" s="7" t="s">
        <v>122</v>
      </c>
      <c r="J71" s="3"/>
      <c r="K71" s="3"/>
      <c r="L71" s="191"/>
      <c r="M71" s="191"/>
    </row>
    <row r="72" spans="2:15">
      <c r="B72" s="14"/>
      <c r="C72" s="3"/>
      <c r="D72" s="3"/>
      <c r="E72" s="15"/>
      <c r="F72" s="193"/>
      <c r="G72" s="193"/>
      <c r="H72" s="35"/>
      <c r="I72" s="7" t="s">
        <v>123</v>
      </c>
      <c r="J72" s="3"/>
      <c r="K72" s="3"/>
      <c r="L72" s="191">
        <v>2538969.75</v>
      </c>
      <c r="M72" s="191">
        <v>3127547.01</v>
      </c>
    </row>
    <row r="73" spans="2:15" ht="12.75">
      <c r="B73" s="14"/>
      <c r="C73" s="3"/>
      <c r="D73" s="3"/>
      <c r="E73" s="15"/>
      <c r="F73" s="194"/>
      <c r="G73" s="193"/>
      <c r="H73" s="35"/>
      <c r="I73" s="7" t="s">
        <v>124</v>
      </c>
      <c r="J73" s="3"/>
      <c r="K73" s="3"/>
      <c r="L73" s="191"/>
      <c r="M73" s="191"/>
    </row>
    <row r="74" spans="2:15">
      <c r="B74" s="14"/>
      <c r="C74" s="3"/>
      <c r="D74" s="3"/>
      <c r="E74" s="15"/>
      <c r="F74" s="193"/>
      <c r="G74" s="193"/>
      <c r="H74" s="35"/>
      <c r="I74" s="9" t="s">
        <v>392</v>
      </c>
      <c r="J74" s="3"/>
      <c r="K74" s="3"/>
      <c r="L74" s="192">
        <f>SUM(L75:L76)</f>
        <v>0</v>
      </c>
      <c r="M74" s="192">
        <f>SUM(M75:M76)</f>
        <v>0</v>
      </c>
    </row>
    <row r="75" spans="2:15">
      <c r="B75" s="14"/>
      <c r="C75" s="3"/>
      <c r="D75" s="3"/>
      <c r="E75" s="15"/>
      <c r="F75" s="193"/>
      <c r="G75" s="193"/>
      <c r="H75" s="35"/>
      <c r="I75" s="7" t="s">
        <v>125</v>
      </c>
      <c r="J75" s="3"/>
      <c r="K75" s="3"/>
      <c r="L75" s="191"/>
      <c r="M75" s="191"/>
    </row>
    <row r="76" spans="2:15">
      <c r="B76" s="14"/>
      <c r="C76" s="3"/>
      <c r="D76" s="3"/>
      <c r="E76" s="15"/>
      <c r="F76" s="193"/>
      <c r="G76" s="193"/>
      <c r="H76" s="35"/>
      <c r="I76" s="7" t="s">
        <v>126</v>
      </c>
      <c r="J76" s="3"/>
      <c r="K76" s="3"/>
      <c r="L76" s="191"/>
      <c r="M76" s="191"/>
    </row>
    <row r="77" spans="2:15">
      <c r="B77" s="14"/>
      <c r="C77" s="3"/>
      <c r="D77" s="3"/>
      <c r="E77" s="15"/>
      <c r="F77" s="193"/>
      <c r="G77" s="193"/>
      <c r="H77" s="36"/>
      <c r="I77" s="9" t="s">
        <v>393</v>
      </c>
      <c r="J77" s="7"/>
      <c r="K77" s="7"/>
      <c r="L77" s="192">
        <f>+L64+L68+L74</f>
        <v>52907970.209999993</v>
      </c>
      <c r="M77" s="192">
        <f>+M64+M68+M74</f>
        <v>52076476.479999997</v>
      </c>
    </row>
    <row r="78" spans="2:15">
      <c r="B78" s="14"/>
      <c r="C78" s="3"/>
      <c r="D78" s="3"/>
      <c r="E78" s="15"/>
      <c r="F78" s="193"/>
      <c r="G78" s="44"/>
      <c r="H78" s="35"/>
      <c r="I78" s="9" t="s">
        <v>394</v>
      </c>
      <c r="J78" s="7"/>
      <c r="K78" s="7"/>
      <c r="L78" s="192">
        <f>+L60+L77</f>
        <v>53076053.069999993</v>
      </c>
      <c r="M78" s="192">
        <f>+M60+M77</f>
        <v>52353258.469999999</v>
      </c>
    </row>
    <row r="79" spans="2:15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5">
      <c r="H80" s="7"/>
      <c r="I80" s="7"/>
      <c r="J80" s="7"/>
      <c r="K80" s="7"/>
      <c r="L80" s="4"/>
      <c r="M80" s="4"/>
      <c r="O80" s="345">
        <f>F64-L78</f>
        <v>0</v>
      </c>
    </row>
    <row r="81" spans="4:13">
      <c r="H81" s="7"/>
      <c r="I81" s="7"/>
      <c r="J81" s="7"/>
      <c r="K81" s="7"/>
      <c r="L81" s="4"/>
      <c r="M81" s="4"/>
    </row>
    <row r="82" spans="4:13" ht="12">
      <c r="D82" s="163" t="s">
        <v>520</v>
      </c>
      <c r="H82" s="7"/>
      <c r="I82" s="7"/>
      <c r="J82" s="7"/>
      <c r="K82" s="7"/>
      <c r="L82" s="4"/>
      <c r="M82" s="4"/>
    </row>
    <row r="83" spans="4:13" ht="12">
      <c r="F83" s="163"/>
      <c r="G83" s="163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73"/>
      <c r="J91" s="373"/>
      <c r="K91" s="373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zoomScaleNormal="100" workbookViewId="0">
      <selection activeCell="H21" sqref="H21"/>
    </sheetView>
  </sheetViews>
  <sheetFormatPr baseColWidth="10" defaultRowHeight="15"/>
  <cols>
    <col min="1" max="1" width="2.85546875" style="196" customWidth="1"/>
    <col min="2" max="2" width="19.28515625" style="196" customWidth="1"/>
    <col min="3" max="3" width="24.42578125" style="196" customWidth="1"/>
    <col min="4" max="4" width="13.85546875" style="196" customWidth="1"/>
    <col min="5" max="5" width="11.42578125" style="196" customWidth="1"/>
    <col min="6" max="6" width="12.85546875" style="196" customWidth="1"/>
    <col min="7" max="7" width="13.5703125" style="196" customWidth="1"/>
    <col min="8" max="8" width="14.42578125" style="196" customWidth="1"/>
    <col min="9" max="9" width="12.42578125" style="196" customWidth="1"/>
    <col min="10" max="10" width="16" style="196" customWidth="1"/>
    <col min="11" max="11" width="7.140625" style="196" customWidth="1"/>
    <col min="12" max="13" width="14.7109375" style="196" bestFit="1" customWidth="1"/>
    <col min="14" max="16384" width="11.42578125" style="196"/>
  </cols>
  <sheetData>
    <row r="1" spans="2:13" ht="24.75" customHeight="1" thickBot="1">
      <c r="B1" s="195" t="s">
        <v>395</v>
      </c>
      <c r="C1" s="413" t="s">
        <v>396</v>
      </c>
      <c r="D1" s="413"/>
      <c r="E1" s="413"/>
      <c r="F1" s="413"/>
      <c r="G1" s="413"/>
      <c r="H1" s="413"/>
      <c r="I1" s="413"/>
      <c r="J1" s="413"/>
    </row>
    <row r="2" spans="2:13" ht="15.75" thickBot="1">
      <c r="B2" s="414" t="s">
        <v>523</v>
      </c>
      <c r="C2" s="415"/>
      <c r="D2" s="415"/>
      <c r="E2" s="415"/>
      <c r="F2" s="415"/>
      <c r="G2" s="415"/>
      <c r="H2" s="415"/>
      <c r="I2" s="415"/>
      <c r="J2" s="416"/>
    </row>
    <row r="3" spans="2:13" ht="15.75" thickBot="1">
      <c r="B3" s="417" t="s">
        <v>396</v>
      </c>
      <c r="C3" s="418"/>
      <c r="D3" s="418"/>
      <c r="E3" s="418"/>
      <c r="F3" s="418"/>
      <c r="G3" s="418"/>
      <c r="H3" s="418"/>
      <c r="I3" s="418"/>
      <c r="J3" s="419"/>
    </row>
    <row r="4" spans="2:13" ht="15.75" thickBot="1">
      <c r="B4" s="417" t="s">
        <v>539</v>
      </c>
      <c r="C4" s="418"/>
      <c r="D4" s="418"/>
      <c r="E4" s="418"/>
      <c r="F4" s="418"/>
      <c r="G4" s="418"/>
      <c r="H4" s="418"/>
      <c r="I4" s="418"/>
      <c r="J4" s="419"/>
    </row>
    <row r="5" spans="2:13" ht="15.75" thickBot="1">
      <c r="B5" s="417" t="s">
        <v>329</v>
      </c>
      <c r="C5" s="418"/>
      <c r="D5" s="418"/>
      <c r="E5" s="418"/>
      <c r="F5" s="418"/>
      <c r="G5" s="418"/>
      <c r="H5" s="418"/>
      <c r="I5" s="418"/>
      <c r="J5" s="419"/>
    </row>
    <row r="6" spans="2:13" ht="45">
      <c r="B6" s="409" t="s">
        <v>397</v>
      </c>
      <c r="C6" s="410"/>
      <c r="D6" s="405" t="s">
        <v>532</v>
      </c>
      <c r="E6" s="405" t="s">
        <v>398</v>
      </c>
      <c r="F6" s="405" t="s">
        <v>399</v>
      </c>
      <c r="G6" s="405" t="s">
        <v>400</v>
      </c>
      <c r="H6" s="197" t="s">
        <v>401</v>
      </c>
      <c r="I6" s="405" t="s">
        <v>402</v>
      </c>
      <c r="J6" s="405" t="s">
        <v>403</v>
      </c>
    </row>
    <row r="7" spans="2:13" ht="15.75" thickBot="1">
      <c r="B7" s="411"/>
      <c r="C7" s="412"/>
      <c r="D7" s="406"/>
      <c r="E7" s="406"/>
      <c r="F7" s="406"/>
      <c r="G7" s="406"/>
      <c r="H7" s="198" t="s">
        <v>404</v>
      </c>
      <c r="I7" s="406"/>
      <c r="J7" s="406"/>
    </row>
    <row r="8" spans="2:13">
      <c r="B8" s="407"/>
      <c r="C8" s="408"/>
      <c r="D8" s="199"/>
      <c r="E8" s="199"/>
      <c r="F8" s="199"/>
      <c r="G8" s="199"/>
      <c r="H8" s="199"/>
      <c r="I8" s="199"/>
      <c r="J8" s="199"/>
    </row>
    <row r="9" spans="2:13">
      <c r="B9" s="392" t="s">
        <v>405</v>
      </c>
      <c r="C9" s="393"/>
      <c r="D9" s="200">
        <f>+D10+D14</f>
        <v>0</v>
      </c>
      <c r="E9" s="200">
        <f t="shared" ref="E9:J9" si="0">+E10+E14</f>
        <v>0</v>
      </c>
      <c r="F9" s="200">
        <f>+F10+F14</f>
        <v>0</v>
      </c>
      <c r="G9" s="200">
        <f t="shared" si="0"/>
        <v>0</v>
      </c>
      <c r="H9" s="200">
        <f>+H10+H14</f>
        <v>0</v>
      </c>
      <c r="I9" s="200">
        <f t="shared" si="0"/>
        <v>0</v>
      </c>
      <c r="J9" s="201">
        <f t="shared" si="0"/>
        <v>0</v>
      </c>
    </row>
    <row r="10" spans="2:13">
      <c r="B10" s="392" t="s">
        <v>406</v>
      </c>
      <c r="C10" s="393"/>
      <c r="D10" s="202"/>
      <c r="E10" s="202"/>
      <c r="F10" s="202"/>
      <c r="G10" s="202"/>
      <c r="H10" s="202"/>
      <c r="I10" s="202"/>
      <c r="J10" s="203"/>
    </row>
    <row r="11" spans="2:13" ht="28.5">
      <c r="B11" s="204"/>
      <c r="C11" s="205" t="s">
        <v>407</v>
      </c>
      <c r="D11" s="206"/>
      <c r="E11" s="206"/>
      <c r="F11" s="206"/>
      <c r="G11" s="202"/>
      <c r="H11" s="206"/>
      <c r="I11" s="206"/>
      <c r="J11" s="203"/>
    </row>
    <row r="12" spans="2:13">
      <c r="B12" s="207"/>
      <c r="C12" s="205" t="s">
        <v>408</v>
      </c>
      <c r="D12" s="208"/>
      <c r="E12" s="208"/>
      <c r="F12" s="208"/>
      <c r="G12" s="208"/>
      <c r="H12" s="208"/>
      <c r="I12" s="208"/>
      <c r="J12" s="209"/>
    </row>
    <row r="13" spans="2:13" ht="28.5">
      <c r="B13" s="207"/>
      <c r="C13" s="205" t="s">
        <v>409</v>
      </c>
      <c r="D13" s="208"/>
      <c r="E13" s="208"/>
      <c r="F13" s="208"/>
      <c r="G13" s="208"/>
      <c r="H13" s="208"/>
      <c r="I13" s="208"/>
      <c r="J13" s="209"/>
    </row>
    <row r="14" spans="2:13">
      <c r="B14" s="392" t="s">
        <v>410</v>
      </c>
      <c r="C14" s="393"/>
      <c r="D14" s="202">
        <f t="shared" ref="D14:J14" si="1">+D15+D19+D20</f>
        <v>0</v>
      </c>
      <c r="E14" s="202">
        <f t="shared" si="1"/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2">
        <f t="shared" si="1"/>
        <v>0</v>
      </c>
      <c r="J14" s="203">
        <f t="shared" si="1"/>
        <v>0</v>
      </c>
    </row>
    <row r="15" spans="2:13" ht="28.5">
      <c r="B15" s="204"/>
      <c r="C15" s="210" t="s">
        <v>411</v>
      </c>
      <c r="D15" s="206">
        <f>SUM(D16:D18)</f>
        <v>0</v>
      </c>
      <c r="E15" s="211"/>
      <c r="F15" s="212">
        <f>SUM(F16:F18)</f>
        <v>0</v>
      </c>
      <c r="G15" s="206"/>
      <c r="H15" s="206">
        <f>+D15+E15-F15+G15</f>
        <v>0</v>
      </c>
      <c r="I15" s="206">
        <f>SUM(I16:I18)</f>
        <v>0</v>
      </c>
      <c r="J15" s="213"/>
      <c r="M15" s="214"/>
    </row>
    <row r="16" spans="2:13" ht="16.5">
      <c r="B16" s="204"/>
      <c r="C16" s="215" t="s">
        <v>513</v>
      </c>
      <c r="D16" s="216"/>
      <c r="E16" s="217"/>
      <c r="F16" s="218"/>
      <c r="G16" s="202"/>
      <c r="H16" s="202"/>
      <c r="I16" s="202"/>
      <c r="J16" s="203"/>
      <c r="M16" s="214"/>
    </row>
    <row r="17" spans="2:13" ht="16.5">
      <c r="B17" s="204"/>
      <c r="C17" s="215" t="s">
        <v>514</v>
      </c>
      <c r="D17" s="216"/>
      <c r="E17" s="217"/>
      <c r="F17" s="218"/>
      <c r="G17" s="202"/>
      <c r="H17" s="202"/>
      <c r="I17" s="202"/>
      <c r="J17" s="203"/>
      <c r="M17" s="214"/>
    </row>
    <row r="18" spans="2:13" ht="16.5">
      <c r="B18" s="204"/>
      <c r="C18" s="219" t="s">
        <v>515</v>
      </c>
      <c r="D18" s="218"/>
      <c r="E18" s="217"/>
      <c r="F18" s="218"/>
      <c r="G18" s="202"/>
      <c r="H18" s="202"/>
      <c r="I18" s="202"/>
      <c r="J18" s="203"/>
      <c r="M18" s="214"/>
    </row>
    <row r="19" spans="2:13">
      <c r="B19" s="207"/>
      <c r="C19" s="220" t="s">
        <v>412</v>
      </c>
      <c r="D19" s="221"/>
      <c r="E19" s="221"/>
      <c r="F19" s="221"/>
      <c r="G19" s="208"/>
      <c r="H19" s="208"/>
      <c r="I19" s="208"/>
      <c r="J19" s="209"/>
      <c r="M19" s="214"/>
    </row>
    <row r="20" spans="2:13" ht="28.5">
      <c r="B20" s="207"/>
      <c r="C20" s="205" t="s">
        <v>413</v>
      </c>
      <c r="D20" s="208"/>
      <c r="E20" s="208"/>
      <c r="F20" s="208"/>
      <c r="G20" s="208"/>
      <c r="H20" s="208"/>
      <c r="I20" s="208"/>
      <c r="J20" s="209"/>
      <c r="M20" s="214"/>
    </row>
    <row r="21" spans="2:13">
      <c r="B21" s="392" t="s">
        <v>414</v>
      </c>
      <c r="C21" s="393"/>
      <c r="D21" s="248">
        <f>'F1. ESF'!M11</f>
        <v>276781.99</v>
      </c>
      <c r="E21" s="200"/>
      <c r="F21" s="200"/>
      <c r="G21" s="200"/>
      <c r="H21" s="248">
        <f>'F1. ESF'!L48</f>
        <v>168082.86</v>
      </c>
      <c r="I21" s="200"/>
      <c r="J21" s="201"/>
      <c r="M21" s="214"/>
    </row>
    <row r="22" spans="2:13" ht="16.5">
      <c r="B22" s="204"/>
      <c r="C22" s="219"/>
      <c r="D22" s="218"/>
      <c r="E22" s="222"/>
      <c r="F22" s="222"/>
      <c r="G22" s="218"/>
      <c r="H22" s="202"/>
      <c r="I22" s="223"/>
      <c r="J22" s="224"/>
      <c r="M22" s="214"/>
    </row>
    <row r="23" spans="2:13" ht="16.5">
      <c r="B23" s="204"/>
      <c r="C23" s="219"/>
      <c r="D23" s="218"/>
      <c r="E23" s="222"/>
      <c r="F23" s="222"/>
      <c r="G23" s="218"/>
      <c r="H23" s="202"/>
      <c r="I23" s="223"/>
      <c r="J23" s="224"/>
      <c r="M23" s="214"/>
    </row>
    <row r="24" spans="2:13" ht="16.5">
      <c r="B24" s="207"/>
      <c r="C24" s="219"/>
      <c r="D24" s="218"/>
      <c r="E24" s="221"/>
      <c r="F24" s="221"/>
      <c r="G24" s="218"/>
      <c r="H24" s="202"/>
      <c r="I24" s="223"/>
      <c r="J24" s="225"/>
      <c r="M24" s="214"/>
    </row>
    <row r="25" spans="2:13" ht="35.25" customHeight="1">
      <c r="B25" s="392" t="s">
        <v>415</v>
      </c>
      <c r="C25" s="393"/>
      <c r="D25" s="248">
        <f>+D9+D21</f>
        <v>276781.99</v>
      </c>
      <c r="E25" s="200"/>
      <c r="F25" s="200"/>
      <c r="G25" s="200">
        <f>+G9+G21</f>
        <v>0</v>
      </c>
      <c r="H25" s="248">
        <f>+H9+H21</f>
        <v>168082.86</v>
      </c>
      <c r="I25" s="200">
        <f>+I9+I21</f>
        <v>0</v>
      </c>
      <c r="J25" s="201">
        <f>+J9+J21</f>
        <v>0</v>
      </c>
      <c r="K25" s="226"/>
      <c r="L25" s="226"/>
      <c r="M25" s="214"/>
    </row>
    <row r="26" spans="2:13">
      <c r="B26" s="392"/>
      <c r="C26" s="393"/>
      <c r="D26" s="227"/>
      <c r="E26" s="227"/>
      <c r="F26" s="227"/>
      <c r="G26" s="227"/>
      <c r="H26" s="227"/>
      <c r="I26" s="227"/>
      <c r="J26" s="228"/>
      <c r="M26" s="214"/>
    </row>
    <row r="27" spans="2:13" ht="16.5" customHeight="1">
      <c r="B27" s="392" t="s">
        <v>524</v>
      </c>
      <c r="C27" s="393"/>
      <c r="D27" s="227"/>
      <c r="E27" s="227"/>
      <c r="F27" s="227"/>
      <c r="G27" s="227"/>
      <c r="H27" s="227"/>
      <c r="I27" s="227"/>
      <c r="J27" s="228"/>
      <c r="M27" s="214"/>
    </row>
    <row r="28" spans="2:13">
      <c r="B28" s="401"/>
      <c r="C28" s="402"/>
      <c r="D28" s="229"/>
      <c r="E28" s="229"/>
      <c r="F28" s="229"/>
      <c r="G28" s="229"/>
      <c r="H28" s="229"/>
      <c r="I28" s="229"/>
      <c r="J28" s="230"/>
    </row>
    <row r="29" spans="2:13" ht="48.75" customHeight="1">
      <c r="B29" s="403" t="s">
        <v>416</v>
      </c>
      <c r="C29" s="404"/>
      <c r="D29" s="229"/>
      <c r="E29" s="229"/>
      <c r="F29" s="229"/>
      <c r="G29" s="229"/>
      <c r="H29" s="229"/>
      <c r="I29" s="229"/>
      <c r="J29" s="230"/>
    </row>
    <row r="30" spans="2:13" ht="15.75" thickBot="1">
      <c r="B30" s="399"/>
      <c r="C30" s="400"/>
      <c r="D30" s="231"/>
      <c r="E30" s="231"/>
      <c r="F30" s="231"/>
      <c r="G30" s="231"/>
      <c r="H30" s="231"/>
      <c r="I30" s="231"/>
      <c r="J30" s="232"/>
    </row>
    <row r="31" spans="2:13" ht="49.5" customHeight="1">
      <c r="B31" s="394" t="s">
        <v>417</v>
      </c>
      <c r="C31" s="394"/>
      <c r="D31" s="394"/>
      <c r="E31" s="394"/>
      <c r="F31" s="394"/>
      <c r="G31" s="394"/>
      <c r="H31" s="394"/>
      <c r="I31" s="394"/>
      <c r="J31" s="394"/>
    </row>
    <row r="32" spans="2:13" ht="22.5" customHeight="1" thickBot="1">
      <c r="B32" s="395" t="s">
        <v>418</v>
      </c>
      <c r="C32" s="395"/>
      <c r="D32" s="395"/>
      <c r="E32" s="395"/>
      <c r="F32" s="395"/>
      <c r="G32" s="395"/>
      <c r="H32" s="395"/>
      <c r="I32" s="395"/>
      <c r="J32" s="395"/>
    </row>
    <row r="33" spans="2:14" ht="30">
      <c r="B33" s="396" t="s">
        <v>419</v>
      </c>
      <c r="C33" s="233" t="s">
        <v>420</v>
      </c>
      <c r="D33" s="233" t="s">
        <v>421</v>
      </c>
      <c r="E33" s="233" t="s">
        <v>422</v>
      </c>
      <c r="F33" s="396" t="s">
        <v>423</v>
      </c>
      <c r="G33" s="233" t="s">
        <v>424</v>
      </c>
    </row>
    <row r="34" spans="2:14">
      <c r="B34" s="397"/>
      <c r="C34" s="234" t="s">
        <v>425</v>
      </c>
      <c r="D34" s="234" t="s">
        <v>426</v>
      </c>
      <c r="E34" s="234" t="s">
        <v>427</v>
      </c>
      <c r="F34" s="397"/>
      <c r="G34" s="234" t="s">
        <v>428</v>
      </c>
    </row>
    <row r="35" spans="2:14" ht="15.75" thickBot="1">
      <c r="B35" s="398"/>
      <c r="C35" s="235"/>
      <c r="D35" s="236" t="s">
        <v>429</v>
      </c>
      <c r="E35" s="235"/>
      <c r="F35" s="398"/>
      <c r="G35" s="235"/>
    </row>
    <row r="36" spans="2:14" ht="45">
      <c r="B36" s="237" t="s">
        <v>430</v>
      </c>
      <c r="C36" s="238"/>
      <c r="D36" s="238"/>
      <c r="E36" s="238"/>
      <c r="F36" s="238"/>
      <c r="G36" s="238"/>
      <c r="L36" s="284"/>
    </row>
    <row r="37" spans="2:14">
      <c r="B37" s="239" t="s">
        <v>516</v>
      </c>
      <c r="C37" s="240"/>
      <c r="D37" s="241"/>
      <c r="E37" s="242"/>
      <c r="F37" s="241"/>
      <c r="G37" s="242"/>
    </row>
    <row r="38" spans="2:14">
      <c r="B38" s="239" t="s">
        <v>431</v>
      </c>
      <c r="C38" s="239"/>
      <c r="D38" s="239"/>
      <c r="E38" s="239"/>
      <c r="F38" s="239"/>
      <c r="G38" s="239"/>
    </row>
    <row r="39" spans="2:14" ht="15.75" thickBot="1">
      <c r="B39" s="243" t="s">
        <v>432</v>
      </c>
      <c r="C39" s="243"/>
      <c r="D39" s="243"/>
      <c r="E39" s="243"/>
      <c r="F39" s="243"/>
      <c r="G39" s="243"/>
    </row>
    <row r="40" spans="2:14" ht="49.5" customHeight="1">
      <c r="B40" s="391" t="s">
        <v>364</v>
      </c>
      <c r="C40" s="391"/>
      <c r="D40" s="391"/>
      <c r="E40" s="391"/>
      <c r="F40" s="391"/>
      <c r="G40" s="391"/>
      <c r="H40" s="244"/>
      <c r="I40" s="244"/>
      <c r="J40" s="244"/>
      <c r="K40" s="245"/>
      <c r="L40" s="245"/>
      <c r="M40" s="245"/>
      <c r="N40" s="245"/>
    </row>
    <row r="41" spans="2:14" s="247" customFormat="1">
      <c r="B41" s="246"/>
    </row>
  </sheetData>
  <mergeCells count="28">
    <mergeCell ref="C1:J1"/>
    <mergeCell ref="B2:J2"/>
    <mergeCell ref="B3:J3"/>
    <mergeCell ref="B4:J4"/>
    <mergeCell ref="B5:J5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</mergeCells>
  <printOptions horizontalCentered="1"/>
  <pageMargins left="0.31496062992125984" right="0.11811023622047245" top="0.35433070866141736" bottom="0.35433070866141736" header="0.11811023622047245" footer="0.11811023622047245"/>
  <pageSetup scale="8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90" zoomScaleNormal="90" workbookViewId="0">
      <selection activeCell="L12" sqref="L12"/>
    </sheetView>
  </sheetViews>
  <sheetFormatPr baseColWidth="10" defaultRowHeight="15"/>
  <cols>
    <col min="1" max="1" width="6.7109375" style="196" customWidth="1"/>
    <col min="2" max="2" width="22.42578125" style="196" customWidth="1"/>
    <col min="3" max="3" width="13.28515625" style="196" customWidth="1"/>
    <col min="4" max="4" width="15.7109375" style="196" customWidth="1"/>
    <col min="5" max="5" width="16.28515625" style="196" customWidth="1"/>
    <col min="6" max="6" width="18.85546875" style="196" customWidth="1"/>
    <col min="7" max="7" width="13.140625" style="196" customWidth="1"/>
    <col min="8" max="8" width="19.140625" style="196" customWidth="1"/>
    <col min="9" max="9" width="24.28515625" style="196" customWidth="1"/>
    <col min="10" max="10" width="21.140625" style="196" customWidth="1"/>
    <col min="11" max="11" width="22" style="196" customWidth="1"/>
    <col min="12" max="12" width="23" style="196" customWidth="1"/>
    <col min="13" max="16384" width="11.42578125" style="196"/>
  </cols>
  <sheetData>
    <row r="1" spans="2:12">
      <c r="B1" s="195" t="s">
        <v>433</v>
      </c>
      <c r="C1" s="420" t="s">
        <v>434</v>
      </c>
      <c r="D1" s="420"/>
      <c r="E1" s="420"/>
      <c r="F1" s="420"/>
      <c r="G1" s="420"/>
      <c r="H1" s="420"/>
      <c r="I1" s="420"/>
      <c r="J1" s="420"/>
      <c r="K1" s="420"/>
      <c r="L1" s="420"/>
    </row>
    <row r="2" spans="2:12" ht="15.75" thickBot="1">
      <c r="B2" s="195"/>
    </row>
    <row r="3" spans="2:12" ht="15.75" thickBot="1">
      <c r="B3" s="414" t="s">
        <v>523</v>
      </c>
      <c r="C3" s="415"/>
      <c r="D3" s="415"/>
      <c r="E3" s="415"/>
      <c r="F3" s="415"/>
      <c r="G3" s="415"/>
      <c r="H3" s="415"/>
      <c r="I3" s="415"/>
      <c r="J3" s="415"/>
      <c r="K3" s="415"/>
      <c r="L3" s="416"/>
    </row>
    <row r="4" spans="2:12" ht="15.75" thickBot="1">
      <c r="B4" s="417" t="s">
        <v>435</v>
      </c>
      <c r="C4" s="418"/>
      <c r="D4" s="418"/>
      <c r="E4" s="418"/>
      <c r="F4" s="418"/>
      <c r="G4" s="418"/>
      <c r="H4" s="418"/>
      <c r="I4" s="418"/>
      <c r="J4" s="418"/>
      <c r="K4" s="418"/>
      <c r="L4" s="419"/>
    </row>
    <row r="5" spans="2:12" ht="15.75" thickBot="1">
      <c r="B5" s="417" t="s">
        <v>540</v>
      </c>
      <c r="C5" s="418"/>
      <c r="D5" s="418"/>
      <c r="E5" s="418"/>
      <c r="F5" s="418"/>
      <c r="G5" s="418"/>
      <c r="H5" s="418"/>
      <c r="I5" s="418"/>
      <c r="J5" s="418"/>
      <c r="K5" s="418"/>
      <c r="L5" s="419"/>
    </row>
    <row r="6" spans="2:12" ht="15.75" thickBot="1">
      <c r="B6" s="417" t="s">
        <v>329</v>
      </c>
      <c r="C6" s="418"/>
      <c r="D6" s="418"/>
      <c r="E6" s="418"/>
      <c r="F6" s="418"/>
      <c r="G6" s="418"/>
      <c r="H6" s="418"/>
      <c r="I6" s="418"/>
      <c r="J6" s="418"/>
      <c r="K6" s="418"/>
      <c r="L6" s="419"/>
    </row>
    <row r="7" spans="2:12" ht="74.25" customHeight="1" thickBot="1">
      <c r="B7" s="249" t="s">
        <v>436</v>
      </c>
      <c r="C7" s="198" t="s">
        <v>437</v>
      </c>
      <c r="D7" s="198" t="s">
        <v>438</v>
      </c>
      <c r="E7" s="198" t="s">
        <v>439</v>
      </c>
      <c r="F7" s="198" t="s">
        <v>440</v>
      </c>
      <c r="G7" s="198" t="s">
        <v>441</v>
      </c>
      <c r="H7" s="198" t="s">
        <v>442</v>
      </c>
      <c r="I7" s="198" t="s">
        <v>443</v>
      </c>
      <c r="J7" s="198" t="s">
        <v>541</v>
      </c>
      <c r="K7" s="198" t="s">
        <v>542</v>
      </c>
      <c r="L7" s="198" t="s">
        <v>543</v>
      </c>
    </row>
    <row r="8" spans="2:12"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2:12" ht="45">
      <c r="B9" s="237" t="s">
        <v>444</v>
      </c>
      <c r="C9" s="199"/>
      <c r="D9" s="199"/>
      <c r="E9" s="199"/>
      <c r="F9" s="252">
        <f>+F10+F11+F12+F13</f>
        <v>0</v>
      </c>
      <c r="G9" s="199"/>
      <c r="H9" s="199"/>
      <c r="I9" s="199"/>
      <c r="J9" s="252">
        <f t="shared" ref="J9:K9" si="0">+J10+J11+J12+J13</f>
        <v>0</v>
      </c>
      <c r="K9" s="252">
        <f t="shared" si="0"/>
        <v>0</v>
      </c>
      <c r="L9" s="252">
        <f>+L10+L11+L12+L13</f>
        <v>0</v>
      </c>
    </row>
    <row r="10" spans="2:12">
      <c r="B10" s="253" t="s">
        <v>454</v>
      </c>
      <c r="C10" s="254"/>
      <c r="D10" s="254"/>
      <c r="E10" s="255"/>
      <c r="F10" s="256"/>
      <c r="G10" s="257"/>
      <c r="H10" s="255"/>
      <c r="I10" s="255"/>
      <c r="J10" s="256"/>
      <c r="K10" s="258"/>
      <c r="L10" s="259"/>
    </row>
    <row r="11" spans="2:12">
      <c r="B11" s="253" t="s">
        <v>445</v>
      </c>
      <c r="C11" s="199"/>
      <c r="D11" s="199"/>
      <c r="E11" s="199"/>
      <c r="F11" s="199"/>
      <c r="G11" s="199"/>
      <c r="H11" s="199"/>
      <c r="I11" s="199"/>
      <c r="J11" s="260"/>
      <c r="K11" s="199"/>
      <c r="L11" s="199"/>
    </row>
    <row r="12" spans="2:12">
      <c r="B12" s="253" t="s">
        <v>446</v>
      </c>
      <c r="C12" s="199"/>
      <c r="D12" s="199"/>
      <c r="E12" s="199"/>
      <c r="F12" s="199"/>
      <c r="G12" s="199"/>
      <c r="H12" s="199"/>
      <c r="I12" s="199"/>
      <c r="J12" s="261"/>
      <c r="K12" s="199"/>
      <c r="L12" s="199"/>
    </row>
    <row r="13" spans="2:12">
      <c r="B13" s="253" t="s">
        <v>447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2:12">
      <c r="B14" s="262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2:12" ht="45">
      <c r="B15" s="237" t="s">
        <v>448</v>
      </c>
      <c r="C15" s="199"/>
      <c r="D15" s="199"/>
      <c r="E15" s="199"/>
      <c r="F15" s="263">
        <f>+F16+F17+F18+F19</f>
        <v>0</v>
      </c>
      <c r="G15" s="199"/>
      <c r="H15" s="199"/>
      <c r="I15" s="199"/>
      <c r="J15" s="199"/>
      <c r="K15" s="199"/>
      <c r="L15" s="263">
        <f>+L16+L17+L18+L19</f>
        <v>0</v>
      </c>
    </row>
    <row r="16" spans="2:12">
      <c r="B16" s="253" t="s">
        <v>449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12">
      <c r="B17" s="253" t="s">
        <v>450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2:12">
      <c r="B18" s="253" t="s">
        <v>451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ht="28.5">
      <c r="B19" s="253" t="s">
        <v>452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2:12">
      <c r="B20" s="262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2:12" ht="75">
      <c r="B21" s="237" t="s">
        <v>453</v>
      </c>
      <c r="C21" s="199"/>
      <c r="D21" s="199"/>
      <c r="E21" s="199"/>
      <c r="F21" s="252">
        <f>+F9+F15</f>
        <v>0</v>
      </c>
      <c r="G21" s="199"/>
      <c r="H21" s="199"/>
      <c r="I21" s="199"/>
      <c r="J21" s="199"/>
      <c r="K21" s="199"/>
      <c r="L21" s="252">
        <f>+L9+L15</f>
        <v>0</v>
      </c>
    </row>
    <row r="22" spans="2:12" ht="15.75" thickBot="1">
      <c r="B22" s="243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</sheetData>
  <mergeCells count="5">
    <mergeCell ref="C1:L1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00"/>
  <sheetViews>
    <sheetView topLeftCell="C1" zoomScaleNormal="100" workbookViewId="0">
      <selection activeCell="F31" sqref="F31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77" customWidth="1"/>
    <col min="6" max="6" width="22" style="77" customWidth="1"/>
    <col min="7" max="7" width="25.140625" style="77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422" t="s">
        <v>328</v>
      </c>
      <c r="E3" s="423"/>
      <c r="F3" s="423"/>
      <c r="G3" s="424"/>
      <c r="H3" s="285"/>
      <c r="I3" s="286"/>
      <c r="J3" s="286"/>
      <c r="K3" s="28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88"/>
      <c r="E4" s="289"/>
      <c r="F4" s="289"/>
      <c r="G4" s="348"/>
      <c r="H4" s="290"/>
      <c r="I4" s="291"/>
      <c r="J4" s="291"/>
      <c r="K4" s="292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434" t="s">
        <v>523</v>
      </c>
      <c r="E5" s="435"/>
      <c r="F5" s="435"/>
      <c r="G5" s="436"/>
      <c r="H5" s="346"/>
      <c r="I5" s="346"/>
      <c r="J5" s="346"/>
      <c r="K5" s="34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425" t="s">
        <v>328</v>
      </c>
      <c r="E6" s="426"/>
      <c r="F6" s="426"/>
      <c r="G6" s="427"/>
      <c r="H6" s="290"/>
      <c r="I6" s="291"/>
      <c r="J6" s="291"/>
      <c r="K6" s="29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428" t="s">
        <v>539</v>
      </c>
      <c r="E7" s="429"/>
      <c r="F7" s="429"/>
      <c r="G7" s="430"/>
      <c r="H7" s="290"/>
      <c r="I7" s="291"/>
      <c r="J7" s="291"/>
      <c r="K7" s="29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431" t="s">
        <v>329</v>
      </c>
      <c r="E8" s="432"/>
      <c r="F8" s="432"/>
      <c r="G8" s="433"/>
      <c r="H8" s="290"/>
      <c r="I8" s="291"/>
      <c r="J8" s="291"/>
      <c r="K8" s="29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88"/>
      <c r="E9" s="289"/>
      <c r="F9" s="289"/>
      <c r="G9" s="348"/>
      <c r="H9" s="290"/>
      <c r="I9" s="291"/>
      <c r="J9" s="291"/>
      <c r="K9" s="29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3" t="s">
        <v>330</v>
      </c>
      <c r="E10" s="172" t="s">
        <v>368</v>
      </c>
      <c r="F10" s="172" t="s">
        <v>153</v>
      </c>
      <c r="G10" s="349" t="s">
        <v>369</v>
      </c>
      <c r="H10" s="290"/>
      <c r="I10" s="291"/>
      <c r="J10" s="291"/>
      <c r="K10" s="29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4" t="s">
        <v>331</v>
      </c>
      <c r="E11" s="71">
        <f>+E12+E13+E14</f>
        <v>19407224</v>
      </c>
      <c r="F11" s="71">
        <f t="shared" ref="F11:G11" si="0">+F12+F13+F14</f>
        <v>12806325.02</v>
      </c>
      <c r="G11" s="350">
        <f t="shared" si="0"/>
        <v>11754579.02</v>
      </c>
      <c r="H11" s="295"/>
      <c r="I11" s="291"/>
      <c r="J11" s="291"/>
      <c r="K11" s="29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6" t="s">
        <v>332</v>
      </c>
      <c r="E12" s="72">
        <f>+E41</f>
        <v>10123612</v>
      </c>
      <c r="F12" s="72">
        <f t="shared" ref="F12:G12" si="1">+F41</f>
        <v>5564076.9100000001</v>
      </c>
      <c r="G12" s="351">
        <f t="shared" si="1"/>
        <v>4512330.91</v>
      </c>
      <c r="H12" s="295"/>
      <c r="I12" s="291"/>
      <c r="J12" s="291"/>
      <c r="K12" s="29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6" t="s">
        <v>333</v>
      </c>
      <c r="E13" s="73">
        <f>+E51</f>
        <v>9283612</v>
      </c>
      <c r="F13" s="73">
        <f t="shared" ref="F13:G13" si="2">+F51</f>
        <v>7242248.1100000003</v>
      </c>
      <c r="G13" s="352">
        <f t="shared" si="2"/>
        <v>7242248.1100000003</v>
      </c>
      <c r="H13" s="290"/>
      <c r="I13" s="291"/>
      <c r="J13" s="291"/>
      <c r="K13" s="29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6" t="s">
        <v>334</v>
      </c>
      <c r="E14" s="73">
        <f>+E38</f>
        <v>0</v>
      </c>
      <c r="F14" s="73">
        <f t="shared" ref="F14:G14" si="3">+F38</f>
        <v>0</v>
      </c>
      <c r="G14" s="352">
        <f t="shared" si="3"/>
        <v>0</v>
      </c>
      <c r="H14" s="290"/>
      <c r="I14" s="291"/>
      <c r="J14" s="291"/>
      <c r="K14" s="29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4" t="s">
        <v>335</v>
      </c>
      <c r="E15" s="71">
        <f>+E16+E17</f>
        <v>19407224</v>
      </c>
      <c r="F15" s="71">
        <f t="shared" ref="F15:G15" si="4">+F16+F17</f>
        <v>9620400.7199999988</v>
      </c>
      <c r="G15" s="350">
        <f t="shared" si="4"/>
        <v>9544959.4799999986</v>
      </c>
      <c r="H15" s="295"/>
      <c r="I15" s="291"/>
      <c r="J15" s="291"/>
      <c r="K15" s="29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6" t="s">
        <v>336</v>
      </c>
      <c r="E16" s="73">
        <f>+E45</f>
        <v>10123612</v>
      </c>
      <c r="F16" s="73">
        <f t="shared" ref="F16:G16" si="5">+F45</f>
        <v>4299502.5999999996</v>
      </c>
      <c r="G16" s="352">
        <f t="shared" si="5"/>
        <v>4225104.3599999994</v>
      </c>
      <c r="H16" s="295"/>
      <c r="I16" s="291"/>
      <c r="J16" s="291"/>
      <c r="K16" s="29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6" t="s">
        <v>337</v>
      </c>
      <c r="E17" s="73">
        <f>+E55</f>
        <v>9283612</v>
      </c>
      <c r="F17" s="73">
        <f t="shared" ref="F17:G17" si="6">+F55</f>
        <v>5320898.1199999992</v>
      </c>
      <c r="G17" s="352">
        <f t="shared" si="6"/>
        <v>5319855.1199999992</v>
      </c>
      <c r="H17" s="290"/>
      <c r="I17" s="291"/>
      <c r="J17" s="291"/>
      <c r="K17" s="292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4" t="s">
        <v>338</v>
      </c>
      <c r="E18" s="174">
        <f>+E19+E20</f>
        <v>0</v>
      </c>
      <c r="F18" s="71">
        <f t="shared" ref="F18:G18" si="7">+F19+F20</f>
        <v>0</v>
      </c>
      <c r="G18" s="350">
        <f t="shared" si="7"/>
        <v>0</v>
      </c>
      <c r="H18" s="295"/>
      <c r="I18" s="291"/>
      <c r="J18" s="291"/>
      <c r="K18" s="29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6" t="s">
        <v>339</v>
      </c>
      <c r="E19" s="175">
        <v>0</v>
      </c>
      <c r="F19" s="73">
        <v>0</v>
      </c>
      <c r="G19" s="352">
        <v>0</v>
      </c>
      <c r="H19" s="295"/>
      <c r="I19" s="291"/>
      <c r="J19" s="291"/>
      <c r="K19" s="29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6" t="s">
        <v>340</v>
      </c>
      <c r="E20" s="175">
        <v>0</v>
      </c>
      <c r="F20" s="73">
        <v>0</v>
      </c>
      <c r="G20" s="352">
        <v>0</v>
      </c>
      <c r="H20" s="290"/>
      <c r="I20" s="291"/>
      <c r="J20" s="291"/>
      <c r="K20" s="29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4" t="s">
        <v>341</v>
      </c>
      <c r="E21" s="71">
        <f>+E11-E15+E18</f>
        <v>0</v>
      </c>
      <c r="F21" s="71">
        <f t="shared" ref="F21" si="8">+F11-F15+F18</f>
        <v>3185924.3000000007</v>
      </c>
      <c r="G21" s="350">
        <f>+G11-G15+G18</f>
        <v>2209619.540000001</v>
      </c>
      <c r="H21" s="295"/>
      <c r="I21" s="291"/>
      <c r="J21" s="291"/>
      <c r="K21" s="29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4" t="s">
        <v>342</v>
      </c>
      <c r="E22" s="71">
        <f>+E21-E38</f>
        <v>0</v>
      </c>
      <c r="F22" s="71">
        <f t="shared" ref="F22:G22" si="9">+F21-F38</f>
        <v>3185924.3000000007</v>
      </c>
      <c r="G22" s="350">
        <f t="shared" si="9"/>
        <v>2209619.540000001</v>
      </c>
      <c r="H22" s="295"/>
      <c r="I22" s="291"/>
      <c r="J22" s="291"/>
      <c r="K22" s="29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297" t="s">
        <v>343</v>
      </c>
      <c r="E23" s="74">
        <f>+E22-E18</f>
        <v>0</v>
      </c>
      <c r="F23" s="74">
        <f t="shared" ref="F23:G23" si="10">+F22-F18</f>
        <v>3185924.3000000007</v>
      </c>
      <c r="G23" s="353">
        <f t="shared" si="10"/>
        <v>2209619.540000001</v>
      </c>
      <c r="H23" s="295"/>
      <c r="I23" s="291"/>
      <c r="J23" s="291"/>
      <c r="K23" s="29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88"/>
      <c r="E24" s="289"/>
      <c r="F24" s="289"/>
      <c r="G24" s="348"/>
      <c r="H24" s="295"/>
      <c r="I24" s="291"/>
      <c r="J24" s="291"/>
      <c r="K24" s="29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3" t="s">
        <v>128</v>
      </c>
      <c r="E25" s="173" t="s">
        <v>150</v>
      </c>
      <c r="F25" s="173" t="s">
        <v>153</v>
      </c>
      <c r="G25" s="354" t="s">
        <v>154</v>
      </c>
      <c r="H25" s="295"/>
      <c r="I25" s="291"/>
      <c r="J25" s="291"/>
      <c r="K25" s="29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4" t="s">
        <v>344</v>
      </c>
      <c r="E26" s="71">
        <f>+E27+E28</f>
        <v>0</v>
      </c>
      <c r="F26" s="71">
        <f t="shared" ref="F26:G26" si="11">+F27+F28</f>
        <v>0</v>
      </c>
      <c r="G26" s="350">
        <f t="shared" si="11"/>
        <v>0</v>
      </c>
      <c r="H26" s="295"/>
      <c r="I26" s="291"/>
      <c r="J26" s="291"/>
      <c r="K26" s="29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298" t="s">
        <v>345</v>
      </c>
      <c r="E27" s="73">
        <f>+'F6a. EAEPE OG'!D75-'F6a. EAEPE OG'!D76</f>
        <v>0</v>
      </c>
      <c r="F27" s="73">
        <f>+'F6a. EAEPE OG'!G75-'F6a. EAEPE OG'!G76</f>
        <v>0</v>
      </c>
      <c r="G27" s="352">
        <f>+'F6a. EAEPE OG'!H75-'F6a. EAEPE OG'!H76</f>
        <v>0</v>
      </c>
      <c r="H27" s="295"/>
      <c r="I27" s="291"/>
      <c r="J27" s="291"/>
      <c r="K27" s="29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298" t="s">
        <v>346</v>
      </c>
      <c r="E28" s="73">
        <f>+'F6a. EAEPE OG'!D147</f>
        <v>0</v>
      </c>
      <c r="F28" s="73">
        <f>+'F6a. EAEPE OG'!G148</f>
        <v>0</v>
      </c>
      <c r="G28" s="352">
        <f>+'F6a. EAEPE OG'!H148</f>
        <v>0</v>
      </c>
      <c r="H28" s="290"/>
      <c r="I28" s="291"/>
      <c r="J28" s="291"/>
      <c r="K28" s="29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297" t="s">
        <v>347</v>
      </c>
      <c r="E29" s="74">
        <f>+E23+E26</f>
        <v>0</v>
      </c>
      <c r="F29" s="74">
        <f t="shared" ref="F29:G29" si="12">+F23+F26</f>
        <v>3185924.3000000007</v>
      </c>
      <c r="G29" s="353">
        <f t="shared" si="12"/>
        <v>2209619.540000001</v>
      </c>
      <c r="H29" s="295"/>
      <c r="I29" s="291"/>
      <c r="J29" s="291"/>
      <c r="K29" s="29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88"/>
      <c r="E30" s="289"/>
      <c r="F30" s="289"/>
      <c r="G30" s="348"/>
      <c r="H30" s="295"/>
      <c r="I30" s="291"/>
      <c r="J30" s="291"/>
      <c r="K30" s="29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3" t="s">
        <v>128</v>
      </c>
      <c r="E31" s="172" t="s">
        <v>348</v>
      </c>
      <c r="F31" s="172" t="s">
        <v>153</v>
      </c>
      <c r="G31" s="349" t="s">
        <v>370</v>
      </c>
      <c r="H31" s="290"/>
      <c r="I31" s="291"/>
      <c r="J31" s="291"/>
      <c r="K31" s="29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299" t="s">
        <v>349</v>
      </c>
      <c r="E32" s="80">
        <f>+E33+E34</f>
        <v>0</v>
      </c>
      <c r="F32" s="80">
        <f t="shared" ref="F32:G32" si="13">+F33+F34</f>
        <v>0</v>
      </c>
      <c r="G32" s="355">
        <f t="shared" si="13"/>
        <v>0</v>
      </c>
      <c r="H32" s="290"/>
      <c r="I32" s="291"/>
      <c r="J32" s="291"/>
      <c r="K32" s="29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0" t="s">
        <v>350</v>
      </c>
      <c r="E33" s="75">
        <f>+'F5. EAID'!C68</f>
        <v>0</v>
      </c>
      <c r="F33" s="75">
        <f>+'F5. EAID'!F68</f>
        <v>0</v>
      </c>
      <c r="G33" s="356">
        <f>+'F5. EAID'!G68</f>
        <v>0</v>
      </c>
      <c r="H33" s="290"/>
      <c r="I33" s="291"/>
      <c r="J33" s="291"/>
      <c r="K33" s="29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0" t="s">
        <v>351</v>
      </c>
      <c r="E34" s="75">
        <f>+'F5. EAID'!C69</f>
        <v>0</v>
      </c>
      <c r="F34" s="75">
        <f>+'F5. EAID'!F69</f>
        <v>0</v>
      </c>
      <c r="G34" s="356">
        <f>+'F5. EAID'!G69</f>
        <v>0</v>
      </c>
      <c r="H34" s="290"/>
      <c r="I34" s="291"/>
      <c r="J34" s="291"/>
      <c r="K34" s="29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299" t="s">
        <v>352</v>
      </c>
      <c r="E35" s="80">
        <f>+E36+E37</f>
        <v>0</v>
      </c>
      <c r="F35" s="80">
        <f t="shared" ref="F35" si="14">+F36+F37</f>
        <v>0</v>
      </c>
      <c r="G35" s="355">
        <f t="shared" ref="G35" si="15">+G36+G37</f>
        <v>0</v>
      </c>
      <c r="H35" s="295"/>
      <c r="I35" s="291"/>
      <c r="J35" s="291"/>
      <c r="K35" s="29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0" t="s">
        <v>353</v>
      </c>
      <c r="E36" s="75">
        <f>+'F6a. EAEPE OG'!D76</f>
        <v>0</v>
      </c>
      <c r="F36" s="75">
        <f>+'F6a. EAEPE OG'!G76</f>
        <v>0</v>
      </c>
      <c r="G36" s="356">
        <f>+'F6a. EAEPE OG'!H76</f>
        <v>0</v>
      </c>
      <c r="H36" s="295"/>
      <c r="I36" s="291"/>
      <c r="J36" s="291"/>
      <c r="K36" s="29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0" t="s">
        <v>354</v>
      </c>
      <c r="E37" s="75">
        <f>+'F6a. EAEPE OG'!D149</f>
        <v>0</v>
      </c>
      <c r="F37" s="75">
        <f>+'F6a. EAEPE OG'!G149</f>
        <v>0</v>
      </c>
      <c r="G37" s="356">
        <f>+'F6a. EAEPE OG'!H149</f>
        <v>0</v>
      </c>
      <c r="H37" s="290"/>
      <c r="I37" s="291"/>
      <c r="J37" s="291"/>
      <c r="K37" s="29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1" t="s">
        <v>355</v>
      </c>
      <c r="E38" s="81">
        <f>+E32-E35</f>
        <v>0</v>
      </c>
      <c r="F38" s="81">
        <f t="shared" ref="F38:G38" si="16">+F32-F35</f>
        <v>0</v>
      </c>
      <c r="G38" s="357">
        <f t="shared" si="16"/>
        <v>0</v>
      </c>
      <c r="H38" s="295"/>
      <c r="I38" s="291"/>
      <c r="J38" s="291"/>
      <c r="K38" s="29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88"/>
      <c r="E39" s="289"/>
      <c r="F39" s="289"/>
      <c r="G39" s="348"/>
      <c r="H39" s="295"/>
      <c r="I39" s="291"/>
      <c r="J39" s="291"/>
      <c r="K39" s="29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3" t="s">
        <v>128</v>
      </c>
      <c r="E40" s="172" t="s">
        <v>348</v>
      </c>
      <c r="F40" s="172" t="s">
        <v>153</v>
      </c>
      <c r="G40" s="349" t="s">
        <v>370</v>
      </c>
      <c r="H40" s="290"/>
      <c r="I40" s="291"/>
      <c r="J40" s="291"/>
      <c r="K40" s="29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2" t="s">
        <v>356</v>
      </c>
      <c r="E41" s="75">
        <f>+'F5. EAID'!C41</f>
        <v>10123612</v>
      </c>
      <c r="F41" s="75">
        <f>+'F5. EAID'!F41</f>
        <v>5564076.9100000001</v>
      </c>
      <c r="G41" s="356">
        <f>+'F5. EAID'!G41</f>
        <v>4512330.91</v>
      </c>
      <c r="H41" s="295"/>
      <c r="I41" s="291"/>
      <c r="J41" s="291"/>
      <c r="K41" s="29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2" t="s">
        <v>357</v>
      </c>
      <c r="E42" s="82">
        <f>+E43-E44</f>
        <v>0</v>
      </c>
      <c r="F42" s="82">
        <f t="shared" ref="F42:G42" si="17">+F43-F44</f>
        <v>0</v>
      </c>
      <c r="G42" s="358">
        <f t="shared" si="17"/>
        <v>0</v>
      </c>
      <c r="H42" s="295"/>
      <c r="I42" s="291"/>
      <c r="J42" s="291"/>
      <c r="K42" s="29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0" t="s">
        <v>350</v>
      </c>
      <c r="E43" s="75">
        <f>+'F5. EAID'!C68</f>
        <v>0</v>
      </c>
      <c r="F43" s="75">
        <f>+'F5. EAID'!F68</f>
        <v>0</v>
      </c>
      <c r="G43" s="356">
        <f>+'F5. EAID'!G68</f>
        <v>0</v>
      </c>
      <c r="H43" s="290"/>
      <c r="I43" s="291"/>
      <c r="J43" s="291"/>
      <c r="K43" s="29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0" t="s">
        <v>353</v>
      </c>
      <c r="E44" s="75">
        <f>+E36</f>
        <v>0</v>
      </c>
      <c r="F44" s="75">
        <f t="shared" ref="F44:G44" si="18">+F36</f>
        <v>0</v>
      </c>
      <c r="G44" s="356">
        <f t="shared" si="18"/>
        <v>0</v>
      </c>
      <c r="H44" s="290"/>
      <c r="I44" s="291"/>
      <c r="J44" s="291"/>
      <c r="K44" s="29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2" t="s">
        <v>336</v>
      </c>
      <c r="E45" s="75">
        <f>+'F6a. EAEPE OG'!D10-'F6a. EAEPE OG'!D76</f>
        <v>10123612</v>
      </c>
      <c r="F45" s="75">
        <f>+'F6a. EAEPE OG'!G10-'F6a. EAEPE OG'!G76</f>
        <v>4299502.5999999996</v>
      </c>
      <c r="G45" s="356">
        <f>+'F6a. EAEPE OG'!H10-'F6a. EAEPE OG'!H76</f>
        <v>4225104.3599999994</v>
      </c>
      <c r="H45" s="290"/>
      <c r="I45" s="291"/>
      <c r="J45" s="291"/>
      <c r="K45" s="29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2" t="s">
        <v>339</v>
      </c>
      <c r="E46" s="176">
        <v>0</v>
      </c>
      <c r="F46" s="75">
        <v>0</v>
      </c>
      <c r="G46" s="356">
        <v>0</v>
      </c>
      <c r="H46" s="290"/>
      <c r="I46" s="291"/>
      <c r="J46" s="291"/>
      <c r="K46" s="29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299" t="s">
        <v>358</v>
      </c>
      <c r="E47" s="80">
        <f>+E41+E42-E45+E46</f>
        <v>0</v>
      </c>
      <c r="F47" s="80">
        <f>+F41+F42-F45+F46</f>
        <v>1264574.3100000005</v>
      </c>
      <c r="G47" s="355">
        <f>+G41+G42-G45+G46</f>
        <v>287226.55000000075</v>
      </c>
      <c r="H47" s="295"/>
      <c r="I47" s="291"/>
      <c r="J47" s="291"/>
      <c r="K47" s="29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1" t="s">
        <v>359</v>
      </c>
      <c r="E48" s="81">
        <f t="shared" ref="E48" si="19">+E47-E42</f>
        <v>0</v>
      </c>
      <c r="F48" s="81">
        <f>+F47-F42</f>
        <v>1264574.3100000005</v>
      </c>
      <c r="G48" s="357">
        <f t="shared" ref="G48" si="20">+G47-G42</f>
        <v>287226.55000000075</v>
      </c>
      <c r="H48" s="295"/>
      <c r="I48" s="291"/>
      <c r="J48" s="291"/>
      <c r="K48" s="29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88"/>
      <c r="E49" s="289"/>
      <c r="F49" s="289"/>
      <c r="G49" s="348"/>
      <c r="H49" s="295"/>
      <c r="I49" s="291"/>
      <c r="J49" s="291"/>
      <c r="K49" s="29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3" t="s">
        <v>128</v>
      </c>
      <c r="E50" s="172" t="s">
        <v>348</v>
      </c>
      <c r="F50" s="172" t="s">
        <v>153</v>
      </c>
      <c r="G50" s="349" t="s">
        <v>370</v>
      </c>
      <c r="H50" s="290"/>
      <c r="I50" s="291"/>
      <c r="J50" s="291"/>
      <c r="K50" s="29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2" t="s">
        <v>333</v>
      </c>
      <c r="E51" s="75">
        <f>+'F5. EAID'!C63</f>
        <v>9283612</v>
      </c>
      <c r="F51" s="75">
        <f>+'F5. EAID'!F63</f>
        <v>7242248.1100000003</v>
      </c>
      <c r="G51" s="356">
        <f>+'F5. EAID'!G63</f>
        <v>7242248.1100000003</v>
      </c>
      <c r="H51" s="290"/>
      <c r="I51" s="291"/>
      <c r="J51" s="291"/>
      <c r="K51" s="29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2" t="s">
        <v>360</v>
      </c>
      <c r="E52" s="82">
        <f>+E53-E54</f>
        <v>0</v>
      </c>
      <c r="F52" s="82">
        <f t="shared" ref="F52:G52" si="21">+F53-F54</f>
        <v>0</v>
      </c>
      <c r="G52" s="358">
        <f t="shared" si="21"/>
        <v>0</v>
      </c>
      <c r="H52" s="290"/>
      <c r="I52" s="291"/>
      <c r="J52" s="291"/>
      <c r="K52" s="29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0" t="s">
        <v>351</v>
      </c>
      <c r="E53" s="75">
        <f>+'F5. EAID'!C69</f>
        <v>0</v>
      </c>
      <c r="F53" s="75">
        <f>+'F5. EAID'!F69</f>
        <v>0</v>
      </c>
      <c r="G53" s="356">
        <f>+'F5. EAID'!G69</f>
        <v>0</v>
      </c>
      <c r="H53" s="290"/>
      <c r="I53" s="291"/>
      <c r="J53" s="291"/>
      <c r="K53" s="29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0" t="s">
        <v>354</v>
      </c>
      <c r="E54" s="75">
        <f>+E37</f>
        <v>0</v>
      </c>
      <c r="F54" s="75">
        <f>+F37</f>
        <v>0</v>
      </c>
      <c r="G54" s="356">
        <f>+G37</f>
        <v>0</v>
      </c>
      <c r="H54" s="290"/>
      <c r="I54" s="291"/>
      <c r="J54" s="291"/>
      <c r="K54" s="29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2" t="s">
        <v>361</v>
      </c>
      <c r="E55" s="75">
        <f>+'F6a. EAEPE OG'!D83-'F6a. EAEPE OG'!D149</f>
        <v>9283612</v>
      </c>
      <c r="F55" s="75">
        <f>+'F6a. EAEPE OG'!G83-'F6a. EAEPE OG'!G149</f>
        <v>5320898.1199999992</v>
      </c>
      <c r="G55" s="356">
        <f>+'F6a. EAEPE OG'!H83-'F6a. EAEPE OG'!H149</f>
        <v>5319855.1199999992</v>
      </c>
      <c r="H55" s="290"/>
      <c r="I55" s="291"/>
      <c r="J55" s="291"/>
      <c r="K55" s="29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2" t="s">
        <v>340</v>
      </c>
      <c r="E56" s="176">
        <v>0</v>
      </c>
      <c r="F56" s="75">
        <v>0</v>
      </c>
      <c r="G56" s="356">
        <v>0</v>
      </c>
      <c r="H56" s="290"/>
      <c r="I56" s="291"/>
      <c r="J56" s="291"/>
      <c r="K56" s="29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299" t="s">
        <v>362</v>
      </c>
      <c r="E57" s="80">
        <f>+E51+E52-E55+E56</f>
        <v>0</v>
      </c>
      <c r="F57" s="80">
        <f t="shared" ref="F57:G57" si="22">+F51+F52-F55+F56</f>
        <v>1921349.9900000012</v>
      </c>
      <c r="G57" s="355">
        <f t="shared" si="22"/>
        <v>1922392.9900000012</v>
      </c>
      <c r="H57" s="295"/>
      <c r="I57" s="291"/>
      <c r="J57" s="291"/>
      <c r="K57" s="29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3" t="s">
        <v>363</v>
      </c>
      <c r="E58" s="304">
        <f>+E57-E52</f>
        <v>0</v>
      </c>
      <c r="F58" s="304">
        <f t="shared" ref="F58:G58" si="23">+F57-F52</f>
        <v>1921349.9900000012</v>
      </c>
      <c r="G58" s="359">
        <f t="shared" si="23"/>
        <v>1922392.9900000012</v>
      </c>
      <c r="H58" s="305"/>
      <c r="I58" s="306"/>
      <c r="J58" s="306"/>
      <c r="K58" s="30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421" t="s">
        <v>364</v>
      </c>
      <c r="E60" s="421"/>
      <c r="F60" s="421"/>
      <c r="G60" s="421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421" t="s">
        <v>365</v>
      </c>
      <c r="E61" s="421"/>
      <c r="F61" s="421"/>
      <c r="G61" s="421"/>
      <c r="H61" s="19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522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8"/>
  <sheetViews>
    <sheetView topLeftCell="A49" workbookViewId="0">
      <selection activeCell="D89" sqref="D89"/>
    </sheetView>
  </sheetViews>
  <sheetFormatPr baseColWidth="10" defaultRowHeight="12.75"/>
  <cols>
    <col min="2" max="2" width="61.42578125" customWidth="1"/>
    <col min="3" max="3" width="15" customWidth="1"/>
    <col min="4" max="5" width="15.140625" customWidth="1"/>
    <col min="6" max="7" width="15" customWidth="1"/>
    <col min="8" max="8" width="14.7109375" style="77" customWidth="1"/>
    <col min="10" max="10" width="12.7109375" bestFit="1" customWidth="1"/>
  </cols>
  <sheetData>
    <row r="1" spans="2:9" ht="15.75" customHeight="1">
      <c r="B1" s="440" t="s">
        <v>258</v>
      </c>
      <c r="C1" s="440"/>
      <c r="D1" s="440"/>
      <c r="E1" s="440"/>
      <c r="F1" s="440"/>
      <c r="G1" s="440"/>
      <c r="H1" s="440"/>
    </row>
    <row r="2" spans="2:9" ht="15">
      <c r="B2" s="451" t="s">
        <v>523</v>
      </c>
      <c r="C2" s="452"/>
      <c r="D2" s="452"/>
      <c r="E2" s="452"/>
      <c r="F2" s="452"/>
      <c r="G2" s="452"/>
      <c r="H2" s="453"/>
    </row>
    <row r="3" spans="2:9" ht="15">
      <c r="B3" s="450" t="s">
        <v>259</v>
      </c>
      <c r="C3" s="448"/>
      <c r="D3" s="448"/>
      <c r="E3" s="448"/>
      <c r="F3" s="448"/>
      <c r="G3" s="448"/>
      <c r="H3" s="449"/>
    </row>
    <row r="4" spans="2:9" ht="15">
      <c r="B4" s="447" t="s">
        <v>544</v>
      </c>
      <c r="C4" s="448"/>
      <c r="D4" s="448"/>
      <c r="E4" s="448"/>
      <c r="F4" s="448"/>
      <c r="G4" s="448"/>
      <c r="H4" s="449"/>
    </row>
    <row r="5" spans="2:9" ht="15">
      <c r="B5" s="444" t="s">
        <v>4</v>
      </c>
      <c r="C5" s="445"/>
      <c r="D5" s="445"/>
      <c r="E5" s="445"/>
      <c r="F5" s="445"/>
      <c r="G5" s="445"/>
      <c r="H5" s="446"/>
    </row>
    <row r="6" spans="2:9" s="131" customFormat="1" ht="8.25" customHeight="1">
      <c r="B6" s="151"/>
      <c r="C6" s="151"/>
      <c r="D6" s="151"/>
      <c r="E6" s="151"/>
      <c r="F6" s="151"/>
      <c r="G6" s="151"/>
      <c r="H6" s="151"/>
    </row>
    <row r="7" spans="2:9" ht="15">
      <c r="B7" s="441" t="s">
        <v>260</v>
      </c>
      <c r="C7" s="443" t="s">
        <v>261</v>
      </c>
      <c r="D7" s="443"/>
      <c r="E7" s="443"/>
      <c r="F7" s="443"/>
      <c r="G7" s="443"/>
      <c r="H7" s="442" t="s">
        <v>262</v>
      </c>
    </row>
    <row r="8" spans="2:9" ht="30">
      <c r="B8" s="441"/>
      <c r="C8" s="178" t="s">
        <v>263</v>
      </c>
      <c r="D8" s="179" t="s">
        <v>151</v>
      </c>
      <c r="E8" s="178" t="s">
        <v>152</v>
      </c>
      <c r="F8" s="178" t="s">
        <v>153</v>
      </c>
      <c r="G8" s="178" t="s">
        <v>264</v>
      </c>
      <c r="H8" s="442"/>
    </row>
    <row r="9" spans="2:9" ht="15">
      <c r="B9" s="83" t="s">
        <v>265</v>
      </c>
      <c r="C9" s="90"/>
      <c r="D9" s="90"/>
      <c r="E9" s="90"/>
      <c r="F9" s="90"/>
      <c r="G9" s="90"/>
      <c r="H9" s="90"/>
    </row>
    <row r="10" spans="2:9" ht="15">
      <c r="B10" s="84" t="s">
        <v>266</v>
      </c>
      <c r="C10" s="91"/>
      <c r="D10" s="91"/>
      <c r="E10" s="269">
        <f>C10+D10</f>
        <v>0</v>
      </c>
      <c r="F10" s="91"/>
      <c r="G10" s="91"/>
      <c r="H10" s="91"/>
    </row>
    <row r="11" spans="2:9" ht="15">
      <c r="B11" s="84" t="s">
        <v>267</v>
      </c>
      <c r="C11" s="91"/>
      <c r="D11" s="91"/>
      <c r="E11" s="269">
        <f t="shared" ref="E11:E40" si="0">C11+D11</f>
        <v>0</v>
      </c>
      <c r="F11" s="91"/>
      <c r="G11" s="91"/>
      <c r="H11" s="91"/>
    </row>
    <row r="12" spans="2:9" ht="15">
      <c r="B12" s="84" t="s">
        <v>268</v>
      </c>
      <c r="C12" s="91"/>
      <c r="D12" s="91"/>
      <c r="E12" s="269">
        <f t="shared" si="0"/>
        <v>0</v>
      </c>
      <c r="F12" s="91"/>
      <c r="G12" s="91"/>
      <c r="H12" s="91"/>
    </row>
    <row r="13" spans="2:9" ht="15">
      <c r="B13" s="84" t="s">
        <v>269</v>
      </c>
      <c r="C13" s="91"/>
      <c r="D13" s="91"/>
      <c r="E13" s="269">
        <f t="shared" si="0"/>
        <v>0</v>
      </c>
      <c r="F13" s="91"/>
      <c r="G13" s="91"/>
      <c r="H13" s="91"/>
    </row>
    <row r="14" spans="2:9" ht="15">
      <c r="B14" s="84" t="s">
        <v>270</v>
      </c>
      <c r="C14" s="315">
        <v>0</v>
      </c>
      <c r="D14" s="319">
        <v>192873.91</v>
      </c>
      <c r="E14" s="269">
        <f t="shared" si="0"/>
        <v>192873.91</v>
      </c>
      <c r="F14" s="266">
        <v>192873.91</v>
      </c>
      <c r="G14" s="266">
        <v>192873.91</v>
      </c>
      <c r="H14" s="269">
        <f>IF(G14-E14&lt;0,0,E14-G14)</f>
        <v>0</v>
      </c>
    </row>
    <row r="15" spans="2:9" ht="15">
      <c r="B15" s="84" t="s">
        <v>271</v>
      </c>
      <c r="C15" s="91"/>
      <c r="D15" s="319"/>
      <c r="E15" s="269">
        <f t="shared" si="0"/>
        <v>0</v>
      </c>
      <c r="F15" s="266"/>
      <c r="G15" s="266"/>
      <c r="H15" s="91"/>
    </row>
    <row r="16" spans="2:9" ht="15">
      <c r="B16" s="84" t="s">
        <v>272</v>
      </c>
      <c r="C16" s="266">
        <v>840000</v>
      </c>
      <c r="D16" s="319">
        <v>1000</v>
      </c>
      <c r="E16" s="315">
        <f t="shared" si="0"/>
        <v>841000</v>
      </c>
      <c r="F16" s="266">
        <v>655360</v>
      </c>
      <c r="G16" s="266">
        <v>655360</v>
      </c>
      <c r="H16" s="269">
        <f>IF(G16-E16&lt;0,0,E16-G16)</f>
        <v>0</v>
      </c>
      <c r="I16" s="64"/>
    </row>
    <row r="17" spans="2:10" ht="15">
      <c r="B17" s="84" t="s">
        <v>273</v>
      </c>
      <c r="C17" s="91"/>
      <c r="D17" s="91"/>
      <c r="E17" s="269">
        <f t="shared" si="0"/>
        <v>0</v>
      </c>
      <c r="F17" s="266"/>
      <c r="G17" s="266"/>
      <c r="H17" s="91"/>
      <c r="I17" s="64"/>
    </row>
    <row r="18" spans="2:10" ht="15">
      <c r="B18" s="85" t="s">
        <v>274</v>
      </c>
      <c r="C18" s="91"/>
      <c r="D18" s="91"/>
      <c r="E18" s="269">
        <f t="shared" si="0"/>
        <v>0</v>
      </c>
      <c r="F18" s="266"/>
      <c r="G18" s="266"/>
      <c r="H18" s="91"/>
      <c r="I18" s="64"/>
    </row>
    <row r="19" spans="2:10" ht="15">
      <c r="B19" s="85" t="s">
        <v>275</v>
      </c>
      <c r="C19" s="91"/>
      <c r="D19" s="91"/>
      <c r="E19" s="269">
        <f t="shared" si="0"/>
        <v>0</v>
      </c>
      <c r="F19" s="266"/>
      <c r="G19" s="266"/>
      <c r="H19" s="91"/>
      <c r="I19" s="64"/>
    </row>
    <row r="20" spans="2:10" ht="15">
      <c r="B20" s="85" t="s">
        <v>276</v>
      </c>
      <c r="C20" s="91"/>
      <c r="D20" s="91"/>
      <c r="E20" s="269">
        <f t="shared" si="0"/>
        <v>0</v>
      </c>
      <c r="F20" s="266"/>
      <c r="G20" s="266"/>
      <c r="H20" s="91"/>
      <c r="I20" s="64"/>
    </row>
    <row r="21" spans="2:10" ht="15">
      <c r="B21" s="85" t="s">
        <v>277</v>
      </c>
      <c r="C21" s="91"/>
      <c r="D21" s="91"/>
      <c r="E21" s="269">
        <f t="shared" si="0"/>
        <v>0</v>
      </c>
      <c r="F21" s="266"/>
      <c r="G21" s="266"/>
      <c r="H21" s="91"/>
      <c r="I21" s="64"/>
    </row>
    <row r="22" spans="2:10" ht="15">
      <c r="B22" s="85" t="s">
        <v>278</v>
      </c>
      <c r="C22" s="91"/>
      <c r="D22" s="91"/>
      <c r="E22" s="269">
        <f t="shared" si="0"/>
        <v>0</v>
      </c>
      <c r="F22" s="266"/>
      <c r="G22" s="266"/>
      <c r="H22" s="91"/>
      <c r="I22" s="64"/>
    </row>
    <row r="23" spans="2:10" ht="15">
      <c r="B23" s="85" t="s">
        <v>279</v>
      </c>
      <c r="C23" s="91"/>
      <c r="D23" s="91"/>
      <c r="E23" s="269">
        <f t="shared" si="0"/>
        <v>0</v>
      </c>
      <c r="F23" s="266"/>
      <c r="G23" s="266"/>
      <c r="H23" s="91"/>
      <c r="I23" s="64"/>
    </row>
    <row r="24" spans="2:10" ht="15">
      <c r="B24" s="85" t="s">
        <v>280</v>
      </c>
      <c r="C24" s="91"/>
      <c r="D24" s="91"/>
      <c r="E24" s="269">
        <f t="shared" si="0"/>
        <v>0</v>
      </c>
      <c r="F24" s="266"/>
      <c r="G24" s="266"/>
      <c r="H24" s="91"/>
      <c r="I24" s="64"/>
    </row>
    <row r="25" spans="2:10" ht="15">
      <c r="B25" s="85" t="s">
        <v>281</v>
      </c>
      <c r="C25" s="91"/>
      <c r="D25" s="91"/>
      <c r="E25" s="269">
        <f t="shared" si="0"/>
        <v>0</v>
      </c>
      <c r="F25" s="266"/>
      <c r="G25" s="266"/>
      <c r="H25" s="91"/>
      <c r="I25" s="64"/>
    </row>
    <row r="26" spans="2:10" ht="15">
      <c r="B26" s="85" t="s">
        <v>282</v>
      </c>
      <c r="C26" s="91"/>
      <c r="D26" s="91"/>
      <c r="E26" s="269">
        <f t="shared" si="0"/>
        <v>0</v>
      </c>
      <c r="F26" s="266"/>
      <c r="G26" s="266"/>
      <c r="H26" s="91"/>
      <c r="I26" s="64"/>
    </row>
    <row r="27" spans="2:10" ht="15">
      <c r="B27" s="85" t="s">
        <v>283</v>
      </c>
      <c r="C27" s="91"/>
      <c r="D27" s="91"/>
      <c r="E27" s="269">
        <f t="shared" si="0"/>
        <v>0</v>
      </c>
      <c r="F27" s="266"/>
      <c r="G27" s="266"/>
      <c r="H27" s="91"/>
      <c r="I27" s="64"/>
    </row>
    <row r="28" spans="2:10" ht="15">
      <c r="B28" s="85" t="s">
        <v>284</v>
      </c>
      <c r="C28" s="91"/>
      <c r="D28" s="91"/>
      <c r="E28" s="269">
        <f t="shared" si="0"/>
        <v>0</v>
      </c>
      <c r="F28" s="266"/>
      <c r="G28" s="266"/>
      <c r="H28" s="91"/>
      <c r="I28" s="64"/>
    </row>
    <row r="29" spans="2:10" ht="15">
      <c r="B29" s="84" t="s">
        <v>285</v>
      </c>
      <c r="C29" s="91"/>
      <c r="D29" s="91"/>
      <c r="E29" s="269">
        <f t="shared" si="0"/>
        <v>0</v>
      </c>
      <c r="F29" s="266"/>
      <c r="G29" s="266"/>
      <c r="H29" s="91"/>
      <c r="I29" s="65"/>
    </row>
    <row r="30" spans="2:10" ht="15">
      <c r="B30" s="85" t="s">
        <v>286</v>
      </c>
      <c r="C30" s="91"/>
      <c r="D30" s="91"/>
      <c r="E30" s="269">
        <f t="shared" si="0"/>
        <v>0</v>
      </c>
      <c r="F30" s="266"/>
      <c r="G30" s="266"/>
      <c r="H30" s="91"/>
      <c r="I30" s="64"/>
    </row>
    <row r="31" spans="2:10" ht="15">
      <c r="B31" s="85" t="s">
        <v>287</v>
      </c>
      <c r="C31" s="91"/>
      <c r="D31" s="91"/>
      <c r="E31" s="269">
        <f t="shared" si="0"/>
        <v>0</v>
      </c>
      <c r="F31" s="266"/>
      <c r="G31" s="266"/>
      <c r="H31" s="91"/>
      <c r="I31" s="64"/>
    </row>
    <row r="32" spans="2:10" ht="15">
      <c r="B32" s="85" t="s">
        <v>288</v>
      </c>
      <c r="C32" s="91"/>
      <c r="D32" s="91"/>
      <c r="E32" s="269">
        <f t="shared" si="0"/>
        <v>0</v>
      </c>
      <c r="F32" s="266"/>
      <c r="G32" s="266"/>
      <c r="H32" s="91"/>
      <c r="I32" s="64"/>
      <c r="J32" s="64"/>
    </row>
    <row r="33" spans="2:10" ht="15">
      <c r="B33" s="85" t="s">
        <v>289</v>
      </c>
      <c r="C33" s="91"/>
      <c r="D33" s="91"/>
      <c r="E33" s="269">
        <f t="shared" si="0"/>
        <v>0</v>
      </c>
      <c r="F33" s="266"/>
      <c r="G33" s="266"/>
      <c r="H33" s="91"/>
      <c r="I33" s="64"/>
      <c r="J33" s="64"/>
    </row>
    <row r="34" spans="2:10" ht="15">
      <c r="B34" s="85" t="s">
        <v>290</v>
      </c>
      <c r="C34" s="91"/>
      <c r="D34" s="265"/>
      <c r="E34" s="269">
        <f t="shared" si="0"/>
        <v>0</v>
      </c>
      <c r="F34" s="266"/>
      <c r="G34" s="266"/>
      <c r="H34" s="91"/>
      <c r="I34" s="64"/>
      <c r="J34" s="64"/>
    </row>
    <row r="35" spans="2:10" ht="15">
      <c r="B35" s="84" t="s">
        <v>291</v>
      </c>
      <c r="C35" s="265">
        <v>9283612</v>
      </c>
      <c r="D35" s="269">
        <v>1566000</v>
      </c>
      <c r="E35" s="315">
        <f t="shared" si="0"/>
        <v>10849612</v>
      </c>
      <c r="F35" s="266">
        <v>4715843</v>
      </c>
      <c r="G35" s="266">
        <v>3664097</v>
      </c>
      <c r="H35" s="266">
        <f>IF(G35-E35&lt;0,0,E35-G35)</f>
        <v>0</v>
      </c>
      <c r="I35" s="64"/>
      <c r="J35" s="64"/>
    </row>
    <row r="36" spans="2:10" ht="15">
      <c r="B36" s="84" t="s">
        <v>292</v>
      </c>
      <c r="C36" s="91"/>
      <c r="D36" s="91"/>
      <c r="E36" s="269">
        <f t="shared" si="0"/>
        <v>0</v>
      </c>
      <c r="F36" s="266"/>
      <c r="G36" s="266"/>
      <c r="H36" s="91"/>
      <c r="I36" s="64"/>
      <c r="J36" s="64"/>
    </row>
    <row r="37" spans="2:10" ht="15">
      <c r="B37" s="85" t="s">
        <v>293</v>
      </c>
      <c r="C37" s="91"/>
      <c r="D37" s="91"/>
      <c r="E37" s="269">
        <f t="shared" si="0"/>
        <v>0</v>
      </c>
      <c r="F37" s="266"/>
      <c r="G37" s="266"/>
      <c r="H37" s="91"/>
      <c r="I37" s="64"/>
      <c r="J37" s="64"/>
    </row>
    <row r="38" spans="2:10" ht="15">
      <c r="B38" s="84" t="s">
        <v>294</v>
      </c>
      <c r="C38" s="91"/>
      <c r="D38" s="91"/>
      <c r="E38" s="269">
        <f t="shared" si="0"/>
        <v>0</v>
      </c>
      <c r="F38" s="266"/>
      <c r="G38" s="266"/>
      <c r="H38" s="91"/>
      <c r="I38" s="64"/>
      <c r="J38" s="64"/>
    </row>
    <row r="39" spans="2:10" ht="15">
      <c r="B39" s="85" t="s">
        <v>295</v>
      </c>
      <c r="C39" s="91"/>
      <c r="D39" s="91"/>
      <c r="E39" s="269">
        <f t="shared" si="0"/>
        <v>0</v>
      </c>
      <c r="F39" s="266"/>
      <c r="G39" s="266"/>
      <c r="H39" s="91"/>
      <c r="I39" s="64"/>
      <c r="J39" s="64"/>
    </row>
    <row r="40" spans="2:10" ht="15">
      <c r="B40" s="85" t="s">
        <v>296</v>
      </c>
      <c r="C40" s="91"/>
      <c r="D40" s="91"/>
      <c r="E40" s="269">
        <f t="shared" si="0"/>
        <v>0</v>
      </c>
      <c r="F40" s="91"/>
      <c r="G40" s="266"/>
      <c r="H40" s="91"/>
      <c r="I40" s="64"/>
      <c r="J40" s="64"/>
    </row>
    <row r="41" spans="2:10" ht="15">
      <c r="B41" s="86" t="s">
        <v>297</v>
      </c>
      <c r="C41" s="267">
        <f>+C35+C29+C17+C16+C15+C14+C13+C12+C11+C10</f>
        <v>10123612</v>
      </c>
      <c r="D41" s="267">
        <f t="shared" ref="D41:G41" si="1">+D35+D29+D17+D16+D15+D14+D13+D12+D11+D10</f>
        <v>1759873.91</v>
      </c>
      <c r="E41" s="267">
        <f t="shared" si="1"/>
        <v>11883485.91</v>
      </c>
      <c r="F41" s="267">
        <f t="shared" si="1"/>
        <v>5564076.9100000001</v>
      </c>
      <c r="G41" s="267">
        <f t="shared" si="1"/>
        <v>4512330.91</v>
      </c>
      <c r="H41" s="267">
        <f>IF(G41-E41&lt;0,0,E41-G41)</f>
        <v>0</v>
      </c>
      <c r="I41" s="64"/>
      <c r="J41" s="65"/>
    </row>
    <row r="42" spans="2:10" ht="15">
      <c r="B42" s="86" t="s">
        <v>298</v>
      </c>
      <c r="C42" s="177"/>
      <c r="D42" s="177"/>
      <c r="E42" s="177"/>
      <c r="F42" s="177"/>
      <c r="G42" s="177"/>
      <c r="H42" s="177"/>
      <c r="I42" s="64"/>
      <c r="J42" s="64"/>
    </row>
    <row r="43" spans="2:10" ht="15.75" customHeight="1">
      <c r="B43" s="86" t="s">
        <v>299</v>
      </c>
      <c r="C43" s="92"/>
      <c r="D43" s="92"/>
      <c r="E43" s="92"/>
      <c r="F43" s="92"/>
      <c r="G43" s="92"/>
      <c r="H43" s="92"/>
      <c r="I43" s="64"/>
      <c r="J43" s="64"/>
    </row>
    <row r="44" spans="2:10" ht="15">
      <c r="B44" s="84" t="s">
        <v>300</v>
      </c>
      <c r="C44" s="91"/>
      <c r="D44" s="91"/>
      <c r="E44" s="91"/>
      <c r="F44" s="91"/>
      <c r="G44" s="91"/>
      <c r="H44" s="91"/>
      <c r="I44" s="64"/>
      <c r="J44" s="64"/>
    </row>
    <row r="45" spans="2:10" ht="15">
      <c r="B45" s="85" t="s">
        <v>301</v>
      </c>
      <c r="C45" s="91"/>
      <c r="D45" s="91"/>
      <c r="E45" s="91"/>
      <c r="F45" s="91"/>
      <c r="G45" s="91"/>
      <c r="H45" s="91"/>
      <c r="I45" s="64"/>
      <c r="J45" s="64"/>
    </row>
    <row r="46" spans="2:10" ht="15">
      <c r="B46" s="85" t="s">
        <v>302</v>
      </c>
      <c r="C46" s="91"/>
      <c r="D46" s="91"/>
      <c r="E46" s="91"/>
      <c r="F46" s="91"/>
      <c r="G46" s="91"/>
      <c r="H46" s="91"/>
      <c r="I46" s="64"/>
      <c r="J46" s="64"/>
    </row>
    <row r="47" spans="2:10" ht="15">
      <c r="B47" s="85" t="s">
        <v>303</v>
      </c>
      <c r="C47" s="91"/>
      <c r="D47" s="91"/>
      <c r="E47" s="91"/>
      <c r="F47" s="91"/>
      <c r="G47" s="91"/>
      <c r="H47" s="91"/>
      <c r="I47" s="64"/>
      <c r="J47" s="64"/>
    </row>
    <row r="48" spans="2:10" ht="45">
      <c r="B48" s="87" t="s">
        <v>304</v>
      </c>
      <c r="C48" s="91"/>
      <c r="D48" s="91"/>
      <c r="E48" s="91"/>
      <c r="F48" s="91"/>
      <c r="G48" s="91"/>
      <c r="H48" s="91"/>
      <c r="I48" s="64"/>
      <c r="J48" s="64"/>
    </row>
    <row r="49" spans="2:10" ht="15">
      <c r="B49" s="85" t="s">
        <v>305</v>
      </c>
      <c r="C49" s="91"/>
      <c r="D49" s="91"/>
      <c r="E49" s="91"/>
      <c r="F49" s="91"/>
      <c r="G49" s="91"/>
      <c r="H49" s="91"/>
      <c r="I49" s="64"/>
      <c r="J49" s="64"/>
    </row>
    <row r="50" spans="2:10" ht="15">
      <c r="B50" s="85" t="s">
        <v>306</v>
      </c>
      <c r="C50" s="91"/>
      <c r="D50" s="91"/>
      <c r="E50" s="91"/>
      <c r="F50" s="91"/>
      <c r="G50" s="91"/>
      <c r="H50" s="91"/>
      <c r="I50" s="64"/>
      <c r="J50" s="64"/>
    </row>
    <row r="51" spans="2:10" ht="15">
      <c r="B51" s="85" t="s">
        <v>307</v>
      </c>
      <c r="C51" s="91"/>
      <c r="D51" s="91"/>
      <c r="E51" s="91"/>
      <c r="F51" s="91"/>
      <c r="G51" s="91"/>
      <c r="H51" s="91"/>
      <c r="I51" s="64"/>
      <c r="J51" s="64"/>
    </row>
    <row r="52" spans="2:10" ht="15">
      <c r="B52" s="85" t="s">
        <v>308</v>
      </c>
      <c r="C52" s="91"/>
      <c r="D52" s="91"/>
      <c r="E52" s="91"/>
      <c r="F52" s="91"/>
      <c r="G52" s="91"/>
      <c r="H52" s="91"/>
      <c r="I52" s="64"/>
      <c r="J52" s="64"/>
    </row>
    <row r="53" spans="2:10" ht="15">
      <c r="B53" s="84" t="s">
        <v>309</v>
      </c>
      <c r="C53" s="91"/>
      <c r="D53" s="91"/>
      <c r="E53" s="91"/>
      <c r="F53" s="91"/>
      <c r="G53" s="91"/>
      <c r="H53" s="91"/>
      <c r="I53" s="64"/>
      <c r="J53" s="64"/>
    </row>
    <row r="54" spans="2:10" ht="15">
      <c r="B54" s="85" t="s">
        <v>310</v>
      </c>
      <c r="C54" s="91"/>
      <c r="D54" s="91"/>
      <c r="E54" s="91"/>
      <c r="F54" s="91"/>
      <c r="G54" s="91"/>
      <c r="H54" s="91"/>
      <c r="I54" s="64"/>
      <c r="J54" s="64"/>
    </row>
    <row r="55" spans="2:10" ht="15">
      <c r="B55" s="85" t="s">
        <v>311</v>
      </c>
      <c r="C55" s="91"/>
      <c r="D55" s="91"/>
      <c r="E55" s="91"/>
      <c r="F55" s="91"/>
      <c r="G55" s="91"/>
      <c r="H55" s="91"/>
      <c r="I55" s="64"/>
      <c r="J55" s="64"/>
    </row>
    <row r="56" spans="2:10" ht="15">
      <c r="B56" s="85" t="s">
        <v>312</v>
      </c>
      <c r="C56" s="91"/>
      <c r="D56" s="91"/>
      <c r="E56" s="91"/>
      <c r="F56" s="91"/>
      <c r="G56" s="91"/>
      <c r="H56" s="91"/>
      <c r="I56" s="64"/>
      <c r="J56" s="64"/>
    </row>
    <row r="57" spans="2:10" ht="15">
      <c r="B57" s="85" t="s">
        <v>313</v>
      </c>
      <c r="C57" s="91"/>
      <c r="D57" s="91"/>
      <c r="E57" s="91"/>
      <c r="F57" s="91"/>
      <c r="G57" s="91"/>
      <c r="H57" s="91"/>
      <c r="I57" s="64"/>
      <c r="J57" s="64"/>
    </row>
    <row r="58" spans="2:10" ht="15">
      <c r="B58" s="84" t="s">
        <v>314</v>
      </c>
      <c r="C58" s="91"/>
      <c r="D58" s="91"/>
      <c r="E58" s="91"/>
      <c r="F58" s="91"/>
      <c r="G58" s="91"/>
      <c r="H58" s="91"/>
      <c r="I58" s="64"/>
      <c r="J58" s="64"/>
    </row>
    <row r="59" spans="2:10" ht="15">
      <c r="B59" s="85" t="s">
        <v>315</v>
      </c>
      <c r="C59" s="91"/>
      <c r="D59" s="91"/>
      <c r="E59" s="91"/>
      <c r="F59" s="91"/>
      <c r="G59" s="91"/>
      <c r="H59" s="91"/>
      <c r="I59" s="64"/>
      <c r="J59" s="64"/>
    </row>
    <row r="60" spans="2:10" ht="15">
      <c r="B60" s="85" t="s">
        <v>316</v>
      </c>
      <c r="C60" s="91"/>
      <c r="D60" s="91"/>
      <c r="E60" s="91"/>
      <c r="F60" s="91"/>
      <c r="G60" s="91"/>
      <c r="H60" s="91"/>
      <c r="I60" s="64"/>
      <c r="J60" s="64"/>
    </row>
    <row r="61" spans="2:10" ht="15">
      <c r="B61" s="84" t="s">
        <v>317</v>
      </c>
      <c r="C61" s="268">
        <v>9283612</v>
      </c>
      <c r="D61" s="269">
        <v>0</v>
      </c>
      <c r="E61" s="269">
        <f>C61+D61</f>
        <v>9283612</v>
      </c>
      <c r="F61" s="269">
        <v>7242248.1100000003</v>
      </c>
      <c r="G61" s="269">
        <v>7242248.1100000003</v>
      </c>
      <c r="H61" s="316">
        <f>IF(G61-E61&lt;0,0,E61-G61)</f>
        <v>0</v>
      </c>
      <c r="I61" s="64"/>
      <c r="J61" s="64"/>
    </row>
    <row r="62" spans="2:10" ht="15">
      <c r="B62" s="84" t="s">
        <v>318</v>
      </c>
      <c r="C62" s="91"/>
      <c r="D62" s="91"/>
      <c r="E62" s="91"/>
      <c r="F62" s="91"/>
      <c r="G62" s="91"/>
      <c r="H62" s="91"/>
      <c r="I62" s="64"/>
      <c r="J62" s="64"/>
    </row>
    <row r="63" spans="2:10" ht="15">
      <c r="B63" s="86" t="s">
        <v>319</v>
      </c>
      <c r="C63" s="267">
        <f>C61+C53+C44+C58+C62</f>
        <v>9283612</v>
      </c>
      <c r="D63" s="267">
        <f t="shared" ref="D63:G63" si="2">D61+D53+D44+D58+D62</f>
        <v>0</v>
      </c>
      <c r="E63" s="267">
        <f t="shared" si="2"/>
        <v>9283612</v>
      </c>
      <c r="F63" s="267">
        <f t="shared" si="2"/>
        <v>7242248.1100000003</v>
      </c>
      <c r="G63" s="267">
        <f t="shared" si="2"/>
        <v>7242248.1100000003</v>
      </c>
      <c r="H63" s="267">
        <f>IF(G63-E63&lt;0,0,E63-G63)</f>
        <v>0</v>
      </c>
      <c r="I63" s="64"/>
      <c r="J63" s="65"/>
    </row>
    <row r="64" spans="2:10" ht="15">
      <c r="B64" s="86" t="s">
        <v>320</v>
      </c>
      <c r="C64" s="92"/>
      <c r="D64" s="92"/>
      <c r="E64" s="92"/>
      <c r="F64" s="92"/>
      <c r="G64" s="92"/>
      <c r="H64" s="92"/>
      <c r="I64" s="64"/>
      <c r="J64" s="65"/>
    </row>
    <row r="65" spans="2:10" ht="15">
      <c r="B65" s="84" t="s">
        <v>321</v>
      </c>
      <c r="C65" s="93"/>
      <c r="D65" s="93"/>
      <c r="E65" s="93"/>
      <c r="F65" s="93"/>
      <c r="G65" s="93"/>
      <c r="H65" s="93"/>
      <c r="I65" s="64"/>
      <c r="J65" s="328">
        <f>G41+G63</f>
        <v>11754579.02</v>
      </c>
    </row>
    <row r="66" spans="2:10" ht="15">
      <c r="B66" s="86" t="s">
        <v>322</v>
      </c>
      <c r="C66" s="267">
        <f>C64+C63+C41</f>
        <v>19407224</v>
      </c>
      <c r="D66" s="267">
        <f t="shared" ref="D66:G66" si="3">D64+D63+D41</f>
        <v>1759873.91</v>
      </c>
      <c r="E66" s="267">
        <f t="shared" si="3"/>
        <v>21167097.91</v>
      </c>
      <c r="F66" s="267">
        <f t="shared" si="3"/>
        <v>12806325.02</v>
      </c>
      <c r="G66" s="267">
        <f t="shared" si="3"/>
        <v>11754579.02</v>
      </c>
      <c r="H66" s="267">
        <f>IF(G66-E66&lt;0,0,E66-G66)</f>
        <v>0</v>
      </c>
      <c r="I66" s="64"/>
      <c r="J66" s="65"/>
    </row>
    <row r="67" spans="2:10" ht="15">
      <c r="B67" s="88" t="s">
        <v>323</v>
      </c>
      <c r="C67" s="91"/>
      <c r="D67" s="91"/>
      <c r="E67" s="91"/>
      <c r="F67" s="91"/>
      <c r="G67" s="91"/>
      <c r="H67" s="91"/>
      <c r="I67" s="64"/>
      <c r="J67" s="65"/>
    </row>
    <row r="68" spans="2:10" ht="15">
      <c r="B68" s="86" t="s">
        <v>324</v>
      </c>
      <c r="C68" s="92"/>
      <c r="D68" s="92"/>
      <c r="E68" s="92"/>
      <c r="F68" s="92"/>
      <c r="G68" s="92"/>
      <c r="H68" s="92"/>
      <c r="I68" s="64"/>
      <c r="J68" s="64"/>
    </row>
    <row r="69" spans="2:10" ht="15">
      <c r="B69" s="86" t="s">
        <v>325</v>
      </c>
      <c r="C69" s="92"/>
      <c r="D69" s="92"/>
      <c r="E69" s="92"/>
      <c r="F69" s="92"/>
      <c r="G69" s="92"/>
      <c r="H69" s="92"/>
      <c r="I69" s="64"/>
      <c r="J69" s="64"/>
    </row>
    <row r="70" spans="2:10" ht="15">
      <c r="B70" s="89" t="s">
        <v>326</v>
      </c>
      <c r="C70" s="94"/>
      <c r="D70" s="94"/>
      <c r="E70" s="94"/>
      <c r="F70" s="94"/>
      <c r="G70" s="94"/>
      <c r="H70" s="94"/>
      <c r="I70" s="64"/>
      <c r="J70" s="64"/>
    </row>
    <row r="71" spans="2:10" ht="29.25" customHeight="1">
      <c r="B71" s="438" t="s">
        <v>327</v>
      </c>
      <c r="C71" s="438"/>
      <c r="D71" s="438"/>
      <c r="E71" s="438"/>
      <c r="F71" s="438"/>
      <c r="G71" s="438"/>
      <c r="H71" s="438"/>
      <c r="I71" s="64"/>
      <c r="J71" s="64"/>
    </row>
    <row r="72" spans="2:10" ht="15">
      <c r="B72" s="439" t="s">
        <v>519</v>
      </c>
      <c r="C72" s="438"/>
      <c r="D72" s="438"/>
      <c r="E72" s="438"/>
      <c r="F72" s="438"/>
      <c r="G72" s="438"/>
      <c r="H72" s="438"/>
    </row>
    <row r="73" spans="2:10" ht="27.75" customHeight="1">
      <c r="B73" s="437" t="s">
        <v>521</v>
      </c>
      <c r="C73" s="438"/>
      <c r="D73" s="438"/>
      <c r="E73" s="438"/>
      <c r="F73" s="438"/>
      <c r="G73" s="438"/>
      <c r="H73" s="438"/>
    </row>
    <row r="74" spans="2:10">
      <c r="F74" s="317">
        <v>10479987.35</v>
      </c>
    </row>
    <row r="75" spans="2:10">
      <c r="C75" s="317">
        <v>19407224</v>
      </c>
      <c r="D75" s="317">
        <v>127161.1</v>
      </c>
      <c r="E75" s="317">
        <v>19534385.100000001</v>
      </c>
      <c r="F75" s="317">
        <v>12</v>
      </c>
      <c r="G75" s="317">
        <v>8651845.2100000009</v>
      </c>
      <c r="H75" s="329">
        <f>F75-G75</f>
        <v>-8651833.2100000009</v>
      </c>
    </row>
    <row r="76" spans="2:10">
      <c r="C76" s="317"/>
      <c r="D76" s="317"/>
      <c r="E76" s="317"/>
      <c r="F76" s="318">
        <f>F74-F66</f>
        <v>-2326337.67</v>
      </c>
      <c r="G76" s="317"/>
      <c r="H76" s="329"/>
    </row>
    <row r="77" spans="2:10">
      <c r="C77" s="318">
        <f>C66-C75</f>
        <v>0</v>
      </c>
      <c r="D77" s="318">
        <f t="shared" ref="D77:G77" si="4">D66-D75</f>
        <v>1632712.8099999998</v>
      </c>
      <c r="E77" s="318">
        <f t="shared" si="4"/>
        <v>1632712.8099999987</v>
      </c>
      <c r="F77" s="318">
        <f t="shared" si="4"/>
        <v>12806313.02</v>
      </c>
      <c r="G77" s="318">
        <f t="shared" si="4"/>
        <v>3102733.8099999987</v>
      </c>
      <c r="H77" s="329"/>
    </row>
    <row r="78" spans="2:10">
      <c r="C78" s="317"/>
      <c r="D78" s="317"/>
      <c r="E78" s="317"/>
      <c r="F78" s="317"/>
      <c r="G78" s="317"/>
      <c r="H78" s="329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topLeftCell="A133" zoomScale="90" zoomScaleNormal="90" workbookViewId="0">
      <selection activeCell="G168" sqref="G168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1" max="11" width="11.42578125" style="367"/>
    <col min="12" max="13" width="12.42578125" style="367" bestFit="1" customWidth="1"/>
    <col min="14" max="15" width="11.42578125" style="367"/>
  </cols>
  <sheetData>
    <row r="1" spans="1:13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3" ht="15">
      <c r="A2" s="45"/>
      <c r="B2" s="454" t="s">
        <v>525</v>
      </c>
      <c r="C2" s="455"/>
      <c r="D2" s="455"/>
      <c r="E2" s="455"/>
      <c r="F2" s="455"/>
      <c r="G2" s="455"/>
      <c r="H2" s="455"/>
      <c r="I2" s="456"/>
    </row>
    <row r="3" spans="1:13" ht="15">
      <c r="A3" s="45"/>
      <c r="B3" s="457" t="s">
        <v>366</v>
      </c>
      <c r="C3" s="458"/>
      <c r="D3" s="458"/>
      <c r="E3" s="458"/>
      <c r="F3" s="458"/>
      <c r="G3" s="458"/>
      <c r="H3" s="458"/>
      <c r="I3" s="459"/>
    </row>
    <row r="4" spans="1:13" ht="15">
      <c r="A4" s="45"/>
      <c r="B4" s="460" t="s">
        <v>367</v>
      </c>
      <c r="C4" s="461"/>
      <c r="D4" s="461"/>
      <c r="E4" s="461"/>
      <c r="F4" s="461"/>
      <c r="G4" s="461"/>
      <c r="H4" s="461"/>
      <c r="I4" s="462"/>
    </row>
    <row r="5" spans="1:13" ht="15">
      <c r="A5" s="45"/>
      <c r="B5" s="463" t="s">
        <v>540</v>
      </c>
      <c r="C5" s="464"/>
      <c r="D5" s="464"/>
      <c r="E5" s="464"/>
      <c r="F5" s="464"/>
      <c r="G5" s="464"/>
      <c r="H5" s="464"/>
      <c r="I5" s="465"/>
    </row>
    <row r="6" spans="1:13" s="131" customFormat="1" ht="7.5" customHeight="1">
      <c r="A6" s="149"/>
      <c r="B6" s="150"/>
      <c r="C6" s="150"/>
      <c r="D6" s="150"/>
      <c r="E6" s="150"/>
      <c r="F6" s="150"/>
      <c r="G6" s="150"/>
      <c r="H6" s="150"/>
      <c r="I6" s="150"/>
    </row>
    <row r="7" spans="1:13" ht="15">
      <c r="A7" s="45"/>
      <c r="B7" s="466" t="s">
        <v>128</v>
      </c>
      <c r="C7" s="467"/>
      <c r="D7" s="472"/>
      <c r="E7" s="472"/>
      <c r="F7" s="472"/>
      <c r="G7" s="472"/>
      <c r="H7" s="473"/>
      <c r="I7" s="474" t="s">
        <v>149</v>
      </c>
    </row>
    <row r="8" spans="1:13" ht="30">
      <c r="A8" s="45"/>
      <c r="B8" s="468"/>
      <c r="C8" s="469"/>
      <c r="D8" s="180" t="s">
        <v>150</v>
      </c>
      <c r="E8" s="181" t="s">
        <v>151</v>
      </c>
      <c r="F8" s="180" t="s">
        <v>152</v>
      </c>
      <c r="G8" s="180" t="s">
        <v>153</v>
      </c>
      <c r="H8" s="180" t="s">
        <v>154</v>
      </c>
      <c r="I8" s="475"/>
    </row>
    <row r="9" spans="1:13" ht="15">
      <c r="A9" s="45"/>
      <c r="B9" s="470"/>
      <c r="C9" s="471"/>
      <c r="D9" s="180">
        <v>1</v>
      </c>
      <c r="E9" s="181">
        <v>2</v>
      </c>
      <c r="F9" s="180" t="s">
        <v>155</v>
      </c>
      <c r="G9" s="180">
        <v>4</v>
      </c>
      <c r="H9" s="180">
        <v>5</v>
      </c>
      <c r="I9" s="182" t="s">
        <v>156</v>
      </c>
    </row>
    <row r="10" spans="1:13" ht="15">
      <c r="A10" s="46"/>
      <c r="B10" s="47" t="s">
        <v>222</v>
      </c>
      <c r="C10" s="48"/>
      <c r="D10" s="49">
        <f>+D11+D19+D29+D39+D49+D59+D63+D71+D75</f>
        <v>10123612</v>
      </c>
      <c r="E10" s="49">
        <f t="shared" ref="E10:I10" si="0">+E11+E19+E29+E39+E49+E59+E63+E71+E75</f>
        <v>1567827.52</v>
      </c>
      <c r="F10" s="49">
        <f t="shared" si="0"/>
        <v>11691439.52</v>
      </c>
      <c r="G10" s="49">
        <f t="shared" si="0"/>
        <v>4299502.5999999996</v>
      </c>
      <c r="H10" s="49">
        <f t="shared" si="0"/>
        <v>4225104.3599999994</v>
      </c>
      <c r="I10" s="49">
        <f t="shared" si="0"/>
        <v>7391936.9199999999</v>
      </c>
      <c r="K10" s="368"/>
      <c r="L10" s="369"/>
      <c r="M10" s="369"/>
    </row>
    <row r="11" spans="1:13" ht="15">
      <c r="A11" s="50"/>
      <c r="B11" s="51" t="s">
        <v>221</v>
      </c>
      <c r="C11" s="52"/>
      <c r="D11" s="53">
        <f>SUM(D12:D18)</f>
        <v>2884776</v>
      </c>
      <c r="E11" s="53">
        <f t="shared" ref="E11:I11" si="1">SUM(E12:E18)</f>
        <v>1529998.07</v>
      </c>
      <c r="F11" s="53">
        <f t="shared" si="1"/>
        <v>4414774.07</v>
      </c>
      <c r="G11" s="53">
        <f t="shared" si="1"/>
        <v>3147516.6</v>
      </c>
      <c r="H11" s="53">
        <f t="shared" si="1"/>
        <v>3147516.6</v>
      </c>
      <c r="I11" s="53">
        <f t="shared" si="1"/>
        <v>1267257.4700000002</v>
      </c>
    </row>
    <row r="12" spans="1:13" ht="15">
      <c r="A12" s="45"/>
      <c r="B12" s="62" t="s">
        <v>6</v>
      </c>
      <c r="C12" s="54" t="s">
        <v>157</v>
      </c>
      <c r="D12" s="78">
        <v>2449068</v>
      </c>
      <c r="E12" s="78">
        <v>1461453.23</v>
      </c>
      <c r="F12" s="78">
        <f>D12+E12</f>
        <v>3910521.23</v>
      </c>
      <c r="G12" s="78">
        <v>2659805.96</v>
      </c>
      <c r="H12" s="78">
        <v>2659805.96</v>
      </c>
      <c r="I12" s="283">
        <f>F12-G12</f>
        <v>1250715.27</v>
      </c>
    </row>
    <row r="13" spans="1:13" ht="15">
      <c r="A13" s="45"/>
      <c r="B13" s="62" t="s">
        <v>7</v>
      </c>
      <c r="C13" s="54" t="s">
        <v>158</v>
      </c>
      <c r="D13" s="78"/>
      <c r="E13" s="78"/>
      <c r="F13" s="78">
        <f t="shared" ref="F13:F18" si="2">D13+E13</f>
        <v>0</v>
      </c>
      <c r="G13" s="78"/>
      <c r="H13" s="78"/>
      <c r="I13" s="283">
        <f t="shared" ref="I13:I18" si="3">F13-G13</f>
        <v>0</v>
      </c>
    </row>
    <row r="14" spans="1:13" ht="15">
      <c r="A14" s="45"/>
      <c r="B14" s="62" t="s">
        <v>8</v>
      </c>
      <c r="C14" s="54" t="s">
        <v>159</v>
      </c>
      <c r="D14" s="78">
        <v>215781</v>
      </c>
      <c r="E14" s="78">
        <v>28863.119999999999</v>
      </c>
      <c r="F14" s="78">
        <f>D14+E14</f>
        <v>244644.12</v>
      </c>
      <c r="G14" s="78">
        <v>242489.5</v>
      </c>
      <c r="H14" s="78">
        <v>242489.5</v>
      </c>
      <c r="I14" s="283">
        <f t="shared" si="3"/>
        <v>2154.6199999999953</v>
      </c>
      <c r="K14" s="368"/>
    </row>
    <row r="15" spans="1:13" ht="15">
      <c r="A15" s="45"/>
      <c r="B15" s="62" t="s">
        <v>9</v>
      </c>
      <c r="C15" s="54" t="s">
        <v>160</v>
      </c>
      <c r="D15" s="78">
        <v>0</v>
      </c>
      <c r="E15" s="78">
        <v>477</v>
      </c>
      <c r="F15" s="78">
        <f t="shared" si="2"/>
        <v>477</v>
      </c>
      <c r="G15" s="325">
        <v>477</v>
      </c>
      <c r="H15" s="325">
        <v>477</v>
      </c>
      <c r="I15" s="283">
        <f t="shared" si="3"/>
        <v>0</v>
      </c>
    </row>
    <row r="16" spans="1:13" ht="15">
      <c r="A16" s="45"/>
      <c r="B16" s="62" t="s">
        <v>10</v>
      </c>
      <c r="C16" s="54" t="s">
        <v>161</v>
      </c>
      <c r="D16" s="78">
        <v>219927</v>
      </c>
      <c r="E16" s="78">
        <v>39204.720000000001</v>
      </c>
      <c r="F16" s="78">
        <f t="shared" si="2"/>
        <v>259131.72</v>
      </c>
      <c r="G16" s="78">
        <v>244744.14</v>
      </c>
      <c r="H16" s="78">
        <v>244744.14</v>
      </c>
      <c r="I16" s="283">
        <f t="shared" si="3"/>
        <v>14387.579999999987</v>
      </c>
    </row>
    <row r="17" spans="1:11" ht="15">
      <c r="A17" s="45"/>
      <c r="B17" s="62" t="s">
        <v>11</v>
      </c>
      <c r="C17" s="54" t="s">
        <v>162</v>
      </c>
      <c r="D17" s="78"/>
      <c r="E17" s="78"/>
      <c r="F17" s="78">
        <f>D17+E17</f>
        <v>0</v>
      </c>
      <c r="G17" s="78"/>
      <c r="H17" s="78"/>
      <c r="I17" s="283">
        <f t="shared" si="3"/>
        <v>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/>
      <c r="F18" s="78">
        <f t="shared" si="2"/>
        <v>0</v>
      </c>
      <c r="G18" s="78"/>
      <c r="H18" s="78"/>
      <c r="I18" s="283">
        <f t="shared" si="3"/>
        <v>0</v>
      </c>
    </row>
    <row r="19" spans="1:11" ht="15">
      <c r="A19" s="50"/>
      <c r="B19" s="55" t="s">
        <v>229</v>
      </c>
      <c r="C19" s="56"/>
      <c r="D19" s="162">
        <f>SUM(D20:D28)</f>
        <v>691370</v>
      </c>
      <c r="E19" s="162">
        <f t="shared" ref="E19:I19" si="4">SUM(E20:E28)</f>
        <v>-87751.88</v>
      </c>
      <c r="F19" s="162">
        <f t="shared" si="4"/>
        <v>603618.12</v>
      </c>
      <c r="G19" s="162">
        <f t="shared" si="4"/>
        <v>286891.15000000002</v>
      </c>
      <c r="H19" s="162">
        <f t="shared" si="4"/>
        <v>286891.15000000002</v>
      </c>
      <c r="I19" s="162">
        <f t="shared" si="4"/>
        <v>316726.97000000003</v>
      </c>
    </row>
    <row r="20" spans="1:11" ht="15">
      <c r="A20" s="45"/>
      <c r="B20" s="62" t="s">
        <v>13</v>
      </c>
      <c r="C20" s="54" t="s">
        <v>164</v>
      </c>
      <c r="D20" s="78">
        <v>244877</v>
      </c>
      <c r="E20" s="78">
        <v>-7685.18</v>
      </c>
      <c r="F20" s="78">
        <f>D20+E20</f>
        <v>237191.82</v>
      </c>
      <c r="G20" s="78">
        <v>105375.4</v>
      </c>
      <c r="H20" s="78">
        <v>105375.4</v>
      </c>
      <c r="I20" s="283">
        <f>F20-G20</f>
        <v>131816.42000000001</v>
      </c>
      <c r="K20" s="369"/>
    </row>
    <row r="21" spans="1:11" ht="15">
      <c r="A21" s="45"/>
      <c r="B21" s="62" t="s">
        <v>14</v>
      </c>
      <c r="C21" s="54" t="s">
        <v>165</v>
      </c>
      <c r="D21" s="78">
        <v>40808</v>
      </c>
      <c r="E21" s="78">
        <v>-1975.24</v>
      </c>
      <c r="F21" s="78">
        <f t="shared" ref="F21:F28" si="5">D21+E21</f>
        <v>38832.76</v>
      </c>
      <c r="G21" s="78">
        <v>28987.84</v>
      </c>
      <c r="H21" s="78">
        <v>28987.84</v>
      </c>
      <c r="I21" s="283">
        <f t="shared" ref="I21:I28" si="6">F21-G21</f>
        <v>9844.9200000000019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>
        <v>0</v>
      </c>
      <c r="F22" s="78">
        <f t="shared" si="5"/>
        <v>0</v>
      </c>
      <c r="G22" s="78"/>
      <c r="H22" s="78"/>
      <c r="I22" s="283">
        <f t="shared" si="6"/>
        <v>0</v>
      </c>
    </row>
    <row r="23" spans="1:11" ht="15">
      <c r="A23" s="45"/>
      <c r="B23" s="62" t="s">
        <v>16</v>
      </c>
      <c r="C23" s="54" t="s">
        <v>167</v>
      </c>
      <c r="D23" s="78">
        <v>21660</v>
      </c>
      <c r="E23" s="78">
        <v>16066.62</v>
      </c>
      <c r="F23" s="78">
        <f t="shared" si="5"/>
        <v>37726.620000000003</v>
      </c>
      <c r="G23" s="78">
        <v>24914.79</v>
      </c>
      <c r="H23" s="78">
        <v>24914.79</v>
      </c>
      <c r="I23" s="283">
        <f t="shared" si="6"/>
        <v>12811.830000000002</v>
      </c>
    </row>
    <row r="24" spans="1:11" ht="15">
      <c r="A24" s="45"/>
      <c r="B24" s="62" t="s">
        <v>17</v>
      </c>
      <c r="C24" s="54" t="s">
        <v>168</v>
      </c>
      <c r="D24" s="78">
        <v>14400</v>
      </c>
      <c r="E24" s="78">
        <v>28004.080000000002</v>
      </c>
      <c r="F24" s="78">
        <f t="shared" si="5"/>
        <v>42404.08</v>
      </c>
      <c r="G24" s="78">
        <v>32988.879999999997</v>
      </c>
      <c r="H24" s="78">
        <v>32988.879999999997</v>
      </c>
      <c r="I24" s="283">
        <f t="shared" si="6"/>
        <v>9415.2000000000044</v>
      </c>
    </row>
    <row r="25" spans="1:11" ht="15">
      <c r="A25" s="45"/>
      <c r="B25" s="62" t="s">
        <v>18</v>
      </c>
      <c r="C25" s="54" t="s">
        <v>169</v>
      </c>
      <c r="D25" s="78">
        <v>269425</v>
      </c>
      <c r="E25" s="78">
        <v>-95025.81</v>
      </c>
      <c r="F25" s="78">
        <f t="shared" si="5"/>
        <v>174399.19</v>
      </c>
      <c r="G25" s="78">
        <v>60864.41</v>
      </c>
      <c r="H25" s="78">
        <v>60864.41</v>
      </c>
      <c r="I25" s="283">
        <f t="shared" si="6"/>
        <v>113534.78</v>
      </c>
    </row>
    <row r="26" spans="1:11" ht="15">
      <c r="A26" s="45"/>
      <c r="B26" s="62" t="s">
        <v>61</v>
      </c>
      <c r="C26" s="54" t="s">
        <v>170</v>
      </c>
      <c r="D26" s="78">
        <v>53400</v>
      </c>
      <c r="E26" s="78">
        <v>-23055.38</v>
      </c>
      <c r="F26" s="78">
        <f t="shared" si="5"/>
        <v>30344.62</v>
      </c>
      <c r="G26" s="78">
        <v>16796.8</v>
      </c>
      <c r="H26" s="78">
        <v>16796.8</v>
      </c>
      <c r="I26" s="283">
        <f t="shared" si="6"/>
        <v>13547.82</v>
      </c>
    </row>
    <row r="27" spans="1:11" ht="15">
      <c r="A27" s="45"/>
      <c r="B27" s="62" t="s">
        <v>223</v>
      </c>
      <c r="C27" s="54" t="s">
        <v>171</v>
      </c>
      <c r="D27" s="78"/>
      <c r="E27" s="78"/>
      <c r="F27" s="78">
        <f t="shared" si="5"/>
        <v>0</v>
      </c>
      <c r="G27" s="78"/>
      <c r="H27" s="78"/>
      <c r="I27" s="283">
        <f t="shared" si="6"/>
        <v>0</v>
      </c>
    </row>
    <row r="28" spans="1:11" ht="15">
      <c r="A28" s="45"/>
      <c r="B28" s="62" t="s">
        <v>224</v>
      </c>
      <c r="C28" s="54" t="s">
        <v>172</v>
      </c>
      <c r="D28" s="78">
        <v>46800</v>
      </c>
      <c r="E28" s="78">
        <v>-4080.97</v>
      </c>
      <c r="F28" s="78">
        <f t="shared" si="5"/>
        <v>42719.03</v>
      </c>
      <c r="G28" s="78">
        <v>16963.03</v>
      </c>
      <c r="H28" s="78">
        <v>16963.03</v>
      </c>
      <c r="I28" s="283">
        <f t="shared" si="6"/>
        <v>25756</v>
      </c>
    </row>
    <row r="29" spans="1:11" ht="15">
      <c r="A29" s="50"/>
      <c r="B29" s="55" t="s">
        <v>230</v>
      </c>
      <c r="C29" s="56"/>
      <c r="D29" s="162">
        <f>SUM(D30:D38)</f>
        <v>1427664</v>
      </c>
      <c r="E29" s="162">
        <f t="shared" ref="E29:I29" si="7">SUM(E30:E38)</f>
        <v>125581.33000000005</v>
      </c>
      <c r="F29" s="162">
        <f t="shared" si="7"/>
        <v>1553245.3300000003</v>
      </c>
      <c r="G29" s="162">
        <f t="shared" si="7"/>
        <v>842866.51</v>
      </c>
      <c r="H29" s="162">
        <f t="shared" si="7"/>
        <v>768468.27</v>
      </c>
      <c r="I29" s="162">
        <f t="shared" si="7"/>
        <v>710378.82</v>
      </c>
    </row>
    <row r="30" spans="1:11" ht="15">
      <c r="A30" s="45"/>
      <c r="B30" s="62" t="s">
        <v>21</v>
      </c>
      <c r="C30" s="54" t="s">
        <v>173</v>
      </c>
      <c r="D30" s="78">
        <v>291474</v>
      </c>
      <c r="E30" s="78">
        <v>65269.42</v>
      </c>
      <c r="F30" s="78">
        <f>D30+E30</f>
        <v>356743.42</v>
      </c>
      <c r="G30" s="78">
        <v>162619.32</v>
      </c>
      <c r="H30" s="78">
        <v>161590.79999999999</v>
      </c>
      <c r="I30" s="283">
        <f>F30-G30</f>
        <v>194124.09999999998</v>
      </c>
      <c r="K30" s="368"/>
    </row>
    <row r="31" spans="1:11" ht="15">
      <c r="A31" s="45"/>
      <c r="B31" s="62" t="s">
        <v>22</v>
      </c>
      <c r="C31" s="54" t="s">
        <v>174</v>
      </c>
      <c r="D31" s="78">
        <v>64265</v>
      </c>
      <c r="E31" s="78">
        <v>-17943.61</v>
      </c>
      <c r="F31" s="78">
        <f t="shared" ref="F31:F38" si="8">D31+E31</f>
        <v>46321.39</v>
      </c>
      <c r="G31" s="78">
        <v>5309.9</v>
      </c>
      <c r="H31" s="78">
        <v>5309.9</v>
      </c>
      <c r="I31" s="283">
        <f t="shared" ref="I31:I38" si="9">F31-G31</f>
        <v>41011.49</v>
      </c>
    </row>
    <row r="32" spans="1:11" ht="15">
      <c r="A32" s="45"/>
      <c r="B32" s="62" t="s">
        <v>23</v>
      </c>
      <c r="C32" s="54" t="s">
        <v>175</v>
      </c>
      <c r="D32" s="78">
        <v>167228</v>
      </c>
      <c r="E32" s="78">
        <v>236127.01</v>
      </c>
      <c r="F32" s="78">
        <f t="shared" si="8"/>
        <v>403355.01</v>
      </c>
      <c r="G32" s="78">
        <v>275774.03000000003</v>
      </c>
      <c r="H32" s="78">
        <v>210765.31</v>
      </c>
      <c r="I32" s="283">
        <f t="shared" si="9"/>
        <v>127580.97999999998</v>
      </c>
      <c r="K32" s="370"/>
    </row>
    <row r="33" spans="1:9" ht="15">
      <c r="A33" s="45"/>
      <c r="B33" s="62" t="s">
        <v>24</v>
      </c>
      <c r="C33" s="54" t="s">
        <v>176</v>
      </c>
      <c r="D33" s="78">
        <v>55869</v>
      </c>
      <c r="E33" s="78">
        <v>27646.01</v>
      </c>
      <c r="F33" s="78">
        <f t="shared" si="8"/>
        <v>83515.009999999995</v>
      </c>
      <c r="G33" s="78">
        <v>60883.01</v>
      </c>
      <c r="H33" s="78">
        <v>60883.01</v>
      </c>
      <c r="I33" s="283">
        <f t="shared" si="9"/>
        <v>22631.999999999993</v>
      </c>
    </row>
    <row r="34" spans="1:9" ht="15">
      <c r="A34" s="45"/>
      <c r="B34" s="62" t="s">
        <v>25</v>
      </c>
      <c r="C34" s="54" t="s">
        <v>177</v>
      </c>
      <c r="D34" s="78">
        <v>195009</v>
      </c>
      <c r="E34" s="78">
        <v>104828.6</v>
      </c>
      <c r="F34" s="78">
        <f t="shared" si="8"/>
        <v>299837.59999999998</v>
      </c>
      <c r="G34" s="78">
        <v>222012.64</v>
      </c>
      <c r="H34" s="78">
        <v>222012.64</v>
      </c>
      <c r="I34" s="283">
        <f t="shared" si="9"/>
        <v>77824.959999999963</v>
      </c>
    </row>
    <row r="35" spans="1:9" ht="15">
      <c r="A35" s="45"/>
      <c r="B35" s="62" t="s">
        <v>225</v>
      </c>
      <c r="C35" s="54" t="s">
        <v>178</v>
      </c>
      <c r="D35" s="78">
        <v>56400</v>
      </c>
      <c r="E35" s="78">
        <v>7665</v>
      </c>
      <c r="F35" s="78">
        <f t="shared" si="8"/>
        <v>64065</v>
      </c>
      <c r="G35" s="78">
        <v>29667</v>
      </c>
      <c r="H35" s="78">
        <v>29667</v>
      </c>
      <c r="I35" s="283">
        <f t="shared" si="9"/>
        <v>34398</v>
      </c>
    </row>
    <row r="36" spans="1:9" ht="15">
      <c r="A36" s="45"/>
      <c r="B36" s="62" t="s">
        <v>226</v>
      </c>
      <c r="C36" s="54" t="s">
        <v>179</v>
      </c>
      <c r="D36" s="78">
        <v>500708</v>
      </c>
      <c r="E36" s="78">
        <v>-243484.92</v>
      </c>
      <c r="F36" s="78">
        <f t="shared" si="8"/>
        <v>257223.08</v>
      </c>
      <c r="G36" s="78">
        <v>55747.67</v>
      </c>
      <c r="H36" s="78">
        <v>47386.67</v>
      </c>
      <c r="I36" s="283">
        <f t="shared" si="9"/>
        <v>201475.40999999997</v>
      </c>
    </row>
    <row r="37" spans="1:9" ht="15">
      <c r="A37" s="45"/>
      <c r="B37" s="62" t="s">
        <v>227</v>
      </c>
      <c r="C37" s="54" t="s">
        <v>180</v>
      </c>
      <c r="D37" s="78">
        <v>80511</v>
      </c>
      <c r="E37" s="78">
        <v>-52341.18</v>
      </c>
      <c r="F37" s="78">
        <f t="shared" si="8"/>
        <v>28169.82</v>
      </c>
      <c r="G37" s="78">
        <v>20437.939999999999</v>
      </c>
      <c r="H37" s="78">
        <v>20437.939999999999</v>
      </c>
      <c r="I37" s="283">
        <f t="shared" si="9"/>
        <v>7731.880000000001</v>
      </c>
    </row>
    <row r="38" spans="1:9" ht="15">
      <c r="A38" s="45"/>
      <c r="B38" s="62" t="s">
        <v>228</v>
      </c>
      <c r="C38" s="54" t="s">
        <v>181</v>
      </c>
      <c r="D38" s="78">
        <v>16200</v>
      </c>
      <c r="E38" s="78">
        <v>-2185</v>
      </c>
      <c r="F38" s="78">
        <f t="shared" si="8"/>
        <v>14015</v>
      </c>
      <c r="G38" s="78">
        <v>10415</v>
      </c>
      <c r="H38" s="78">
        <v>10415</v>
      </c>
      <c r="I38" s="283">
        <f t="shared" si="9"/>
        <v>3600</v>
      </c>
    </row>
    <row r="39" spans="1:9" ht="15">
      <c r="A39" s="50"/>
      <c r="B39" s="55" t="s">
        <v>231</v>
      </c>
      <c r="C39" s="56"/>
      <c r="D39" s="162">
        <f>SUM(D40:D48)</f>
        <v>0</v>
      </c>
      <c r="E39" s="162">
        <f t="shared" ref="E39:I39" si="10">SUM(E40:E48)</f>
        <v>0</v>
      </c>
      <c r="F39" s="162">
        <f t="shared" si="10"/>
        <v>0</v>
      </c>
      <c r="G39" s="162">
        <f t="shared" si="10"/>
        <v>0</v>
      </c>
      <c r="H39" s="162">
        <f t="shared" si="10"/>
        <v>0</v>
      </c>
      <c r="I39" s="162">
        <f t="shared" si="10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2">
        <f>SUM(D50:D58)</f>
        <v>5119802</v>
      </c>
      <c r="E49" s="162">
        <f t="shared" ref="E49:I49" si="11">SUM(E50:E58)</f>
        <v>0</v>
      </c>
      <c r="F49" s="162">
        <f t="shared" si="11"/>
        <v>5119802</v>
      </c>
      <c r="G49" s="162">
        <f t="shared" si="11"/>
        <v>22228.34</v>
      </c>
      <c r="H49" s="162">
        <f t="shared" si="11"/>
        <v>22228.34</v>
      </c>
      <c r="I49" s="162">
        <f t="shared" si="11"/>
        <v>5097573.66</v>
      </c>
    </row>
    <row r="50" spans="1:9" ht="15">
      <c r="A50" s="45"/>
      <c r="B50" s="62" t="s">
        <v>84</v>
      </c>
      <c r="C50" s="54" t="s">
        <v>191</v>
      </c>
      <c r="D50" s="78">
        <v>33600</v>
      </c>
      <c r="E50" s="78"/>
      <c r="F50" s="78">
        <f>D50+E50</f>
        <v>33600</v>
      </c>
      <c r="G50" s="78">
        <v>22228.34</v>
      </c>
      <c r="H50" s="78">
        <v>22228.34</v>
      </c>
      <c r="I50" s="283">
        <f>F50-G50</f>
        <v>11371.66</v>
      </c>
    </row>
    <row r="51" spans="1:9" ht="15">
      <c r="A51" s="45"/>
      <c r="B51" s="62" t="s">
        <v>85</v>
      </c>
      <c r="C51" s="54" t="s">
        <v>192</v>
      </c>
      <c r="D51" s="78"/>
      <c r="E51" s="78"/>
      <c r="F51" s="283">
        <f t="shared" ref="F51:F58" si="12">D51+E51</f>
        <v>0</v>
      </c>
      <c r="G51" s="78"/>
      <c r="H51" s="78"/>
      <c r="I51" s="283">
        <f t="shared" ref="I51:I58" si="13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/>
      <c r="F52" s="283">
        <f t="shared" si="12"/>
        <v>0</v>
      </c>
      <c r="G52" s="78"/>
      <c r="H52" s="78"/>
      <c r="I52" s="283">
        <f t="shared" si="13"/>
        <v>0</v>
      </c>
    </row>
    <row r="53" spans="1:9" ht="15">
      <c r="A53" s="45"/>
      <c r="B53" s="62" t="s">
        <v>237</v>
      </c>
      <c r="C53" s="54" t="s">
        <v>194</v>
      </c>
      <c r="D53" s="78">
        <v>5086202</v>
      </c>
      <c r="E53" s="78"/>
      <c r="F53" s="283">
        <f t="shared" si="12"/>
        <v>5086202</v>
      </c>
      <c r="G53" s="283"/>
      <c r="H53" s="283"/>
      <c r="I53" s="283">
        <f t="shared" si="13"/>
        <v>5086202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3">
        <f t="shared" si="12"/>
        <v>0</v>
      </c>
      <c r="G54" s="78"/>
      <c r="H54" s="78"/>
      <c r="I54" s="283">
        <f t="shared" si="13"/>
        <v>0</v>
      </c>
    </row>
    <row r="55" spans="1:9" ht="15">
      <c r="A55" s="45"/>
      <c r="B55" s="62" t="s">
        <v>239</v>
      </c>
      <c r="C55" s="54" t="s">
        <v>196</v>
      </c>
      <c r="D55" s="78"/>
      <c r="E55" s="78"/>
      <c r="F55" s="283">
        <f t="shared" si="12"/>
        <v>0</v>
      </c>
      <c r="G55" s="78"/>
      <c r="H55" s="78"/>
      <c r="I55" s="283">
        <f t="shared" si="13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3">
        <f t="shared" si="12"/>
        <v>0</v>
      </c>
      <c r="G56" s="78"/>
      <c r="H56" s="78"/>
      <c r="I56" s="283">
        <f t="shared" si="13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3">
        <f t="shared" si="12"/>
        <v>0</v>
      </c>
      <c r="G57" s="78"/>
      <c r="H57" s="78"/>
      <c r="I57" s="283">
        <f t="shared" si="13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3">
        <f t="shared" si="12"/>
        <v>0</v>
      </c>
      <c r="G58" s="78"/>
      <c r="H58" s="78"/>
      <c r="I58" s="283">
        <f t="shared" si="13"/>
        <v>0</v>
      </c>
    </row>
    <row r="59" spans="1:9" ht="15">
      <c r="A59" s="50"/>
      <c r="B59" s="55" t="s">
        <v>243</v>
      </c>
      <c r="C59" s="56"/>
      <c r="D59" s="162">
        <f>SUM(D60:D62)</f>
        <v>0</v>
      </c>
      <c r="E59" s="162">
        <f t="shared" ref="E59:I59" si="14">SUM(E60:E62)</f>
        <v>0</v>
      </c>
      <c r="F59" s="162">
        <f t="shared" si="14"/>
        <v>0</v>
      </c>
      <c r="G59" s="162">
        <f t="shared" si="14"/>
        <v>0</v>
      </c>
      <c r="H59" s="162">
        <f t="shared" si="14"/>
        <v>0</v>
      </c>
      <c r="I59" s="162">
        <f t="shared" si="14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2">
        <f>SUM(D64:D70)</f>
        <v>0</v>
      </c>
      <c r="E63" s="162">
        <f t="shared" ref="E63:I63" si="15">SUM(E64:E70)</f>
        <v>0</v>
      </c>
      <c r="F63" s="162">
        <f t="shared" si="15"/>
        <v>0</v>
      </c>
      <c r="G63" s="162">
        <f t="shared" si="15"/>
        <v>0</v>
      </c>
      <c r="H63" s="162">
        <f t="shared" si="15"/>
        <v>0</v>
      </c>
      <c r="I63" s="162">
        <f t="shared" si="15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2">
        <f>SUM(D72:D74)</f>
        <v>0</v>
      </c>
      <c r="E71" s="162">
        <f t="shared" ref="E71:I71" si="16">SUM(E72:E74)</f>
        <v>0</v>
      </c>
      <c r="F71" s="162">
        <f t="shared" si="16"/>
        <v>0</v>
      </c>
      <c r="G71" s="162">
        <f t="shared" si="16"/>
        <v>0</v>
      </c>
      <c r="H71" s="162">
        <f t="shared" si="16"/>
        <v>0</v>
      </c>
      <c r="I71" s="162">
        <f t="shared" si="16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2">
        <f>SUM(D76:D82)</f>
        <v>0</v>
      </c>
      <c r="E75" s="162">
        <f t="shared" ref="E75:I75" si="17">SUM(E76:E82)</f>
        <v>0</v>
      </c>
      <c r="F75" s="162">
        <f t="shared" si="17"/>
        <v>0</v>
      </c>
      <c r="G75" s="162">
        <f t="shared" si="17"/>
        <v>0</v>
      </c>
      <c r="H75" s="162">
        <f t="shared" si="17"/>
        <v>0</v>
      </c>
      <c r="I75" s="162">
        <f t="shared" si="17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9283612</v>
      </c>
      <c r="E83" s="49">
        <f t="shared" ref="E83:I83" si="18">+E84+E92+E102+E112+E122+E132+E136+E144+E148</f>
        <v>192046.39</v>
      </c>
      <c r="F83" s="49">
        <f t="shared" si="18"/>
        <v>9475658.3900000006</v>
      </c>
      <c r="G83" s="49">
        <f t="shared" si="18"/>
        <v>5320898.1199999992</v>
      </c>
      <c r="H83" s="49">
        <f t="shared" si="18"/>
        <v>5319855.1199999992</v>
      </c>
      <c r="I83" s="49">
        <f t="shared" si="18"/>
        <v>4154760.2699999996</v>
      </c>
      <c r="L83" s="368"/>
    </row>
    <row r="84" spans="1:12" ht="15">
      <c r="A84" s="50"/>
      <c r="B84" s="51" t="s">
        <v>221</v>
      </c>
      <c r="C84" s="52"/>
      <c r="D84" s="53">
        <f>SUM(D85:D91)</f>
        <v>7674831</v>
      </c>
      <c r="E84" s="53">
        <f t="shared" ref="E84:I84" si="19">SUM(E85:E91)</f>
        <v>0</v>
      </c>
      <c r="F84" s="53">
        <f t="shared" si="19"/>
        <v>7674831</v>
      </c>
      <c r="G84" s="53">
        <f t="shared" si="19"/>
        <v>4490889.3999999994</v>
      </c>
      <c r="H84" s="53">
        <f t="shared" si="19"/>
        <v>4490889.3999999994</v>
      </c>
      <c r="I84" s="53">
        <f t="shared" si="19"/>
        <v>3183941.5999999996</v>
      </c>
    </row>
    <row r="85" spans="1:12" ht="15">
      <c r="A85" s="45"/>
      <c r="B85" s="62" t="s">
        <v>6</v>
      </c>
      <c r="C85" s="54" t="s">
        <v>157</v>
      </c>
      <c r="D85" s="78">
        <v>5256831</v>
      </c>
      <c r="E85" s="78">
        <v>0</v>
      </c>
      <c r="F85" s="78">
        <f>D85+E85</f>
        <v>5256831</v>
      </c>
      <c r="G85" s="78">
        <v>4096786.48</v>
      </c>
      <c r="H85" s="78">
        <v>4096786.48</v>
      </c>
      <c r="I85" s="283">
        <f>F85-G85</f>
        <v>1160044.52</v>
      </c>
      <c r="K85" s="368"/>
    </row>
    <row r="86" spans="1:12" ht="15">
      <c r="A86" s="45"/>
      <c r="B86" s="62" t="s">
        <v>7</v>
      </c>
      <c r="C86" s="54" t="s">
        <v>158</v>
      </c>
      <c r="E86" s="78"/>
      <c r="F86" s="283">
        <f t="shared" ref="F86:F91" si="20">D86+E86</f>
        <v>0</v>
      </c>
      <c r="G86" s="78"/>
      <c r="H86" s="78"/>
      <c r="I86" s="283">
        <f t="shared" ref="I86:I91" si="21">F86-G86</f>
        <v>0</v>
      </c>
    </row>
    <row r="87" spans="1:12" ht="15">
      <c r="A87" s="45"/>
      <c r="B87" s="62" t="s">
        <v>8</v>
      </c>
      <c r="C87" s="54" t="s">
        <v>159</v>
      </c>
      <c r="D87" s="78">
        <v>1020000</v>
      </c>
      <c r="E87" s="78">
        <v>0</v>
      </c>
      <c r="F87" s="78">
        <f t="shared" si="20"/>
        <v>1020000</v>
      </c>
      <c r="G87" s="78"/>
      <c r="H87" s="78"/>
      <c r="I87" s="283">
        <f t="shared" si="21"/>
        <v>1020000</v>
      </c>
    </row>
    <row r="88" spans="1:12" ht="15">
      <c r="A88" s="45"/>
      <c r="B88" s="62" t="s">
        <v>9</v>
      </c>
      <c r="C88" s="54" t="s">
        <v>160</v>
      </c>
      <c r="D88" s="78">
        <v>840000</v>
      </c>
      <c r="E88" s="78">
        <v>0</v>
      </c>
      <c r="F88" s="78">
        <f t="shared" si="20"/>
        <v>840000</v>
      </c>
      <c r="G88" s="78">
        <v>2011.8</v>
      </c>
      <c r="H88" s="78">
        <v>2011.8</v>
      </c>
      <c r="I88" s="283">
        <f t="shared" si="21"/>
        <v>837988.2</v>
      </c>
    </row>
    <row r="89" spans="1:12" ht="15">
      <c r="A89" s="45"/>
      <c r="B89" s="62" t="s">
        <v>10</v>
      </c>
      <c r="C89" s="54" t="s">
        <v>161</v>
      </c>
      <c r="D89" s="78">
        <v>558000</v>
      </c>
      <c r="E89" s="78">
        <v>0</v>
      </c>
      <c r="F89" s="78">
        <f t="shared" si="20"/>
        <v>558000</v>
      </c>
      <c r="G89" s="78">
        <v>392091.12</v>
      </c>
      <c r="H89" s="78">
        <v>392091.12</v>
      </c>
      <c r="I89" s="283">
        <f t="shared" si="21"/>
        <v>165908.88</v>
      </c>
    </row>
    <row r="90" spans="1:12" ht="15">
      <c r="A90" s="45"/>
      <c r="B90" s="62" t="s">
        <v>11</v>
      </c>
      <c r="C90" s="54" t="s">
        <v>162</v>
      </c>
      <c r="D90" s="78">
        <v>0</v>
      </c>
      <c r="E90" s="78">
        <v>0</v>
      </c>
      <c r="F90" s="78">
        <f t="shared" si="20"/>
        <v>0</v>
      </c>
      <c r="G90" s="78"/>
      <c r="H90" s="78"/>
      <c r="I90" s="283">
        <f t="shared" si="21"/>
        <v>0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3">
        <f t="shared" si="20"/>
        <v>0</v>
      </c>
      <c r="G91" s="78"/>
      <c r="H91" s="78"/>
      <c r="I91" s="283">
        <f t="shared" si="21"/>
        <v>0</v>
      </c>
    </row>
    <row r="92" spans="1:12" ht="15">
      <c r="A92" s="50"/>
      <c r="B92" s="55" t="s">
        <v>229</v>
      </c>
      <c r="C92" s="56"/>
      <c r="D92" s="162">
        <f>SUM(D93:D101)</f>
        <v>464155</v>
      </c>
      <c r="E92" s="162">
        <f t="shared" ref="E92:I92" si="22">SUM(E93:E101)</f>
        <v>-9460.7199999999975</v>
      </c>
      <c r="F92" s="162">
        <f t="shared" si="22"/>
        <v>454694.27999999997</v>
      </c>
      <c r="G92" s="162">
        <f t="shared" si="22"/>
        <v>218848.1</v>
      </c>
      <c r="H92" s="162">
        <f t="shared" si="22"/>
        <v>218848.1</v>
      </c>
      <c r="I92" s="162">
        <f t="shared" si="22"/>
        <v>235846.18</v>
      </c>
    </row>
    <row r="93" spans="1:12" ht="15">
      <c r="A93" s="45"/>
      <c r="B93" s="62" t="s">
        <v>13</v>
      </c>
      <c r="C93" s="54" t="s">
        <v>164</v>
      </c>
      <c r="D93" s="78">
        <v>168320</v>
      </c>
      <c r="E93" s="78">
        <v>4336.8</v>
      </c>
      <c r="F93" s="78">
        <f>D93+E93</f>
        <v>172656.8</v>
      </c>
      <c r="G93" s="78">
        <v>63078.67</v>
      </c>
      <c r="H93" s="78">
        <v>63078.67</v>
      </c>
      <c r="I93" s="283">
        <f>F93-G93</f>
        <v>109578.12999999999</v>
      </c>
    </row>
    <row r="94" spans="1:12" ht="15">
      <c r="A94" s="45"/>
      <c r="B94" s="62" t="s">
        <v>14</v>
      </c>
      <c r="C94" s="54" t="s">
        <v>165</v>
      </c>
      <c r="D94" s="78">
        <v>30604</v>
      </c>
      <c r="E94" s="78">
        <v>0</v>
      </c>
      <c r="F94" s="78">
        <f t="shared" ref="F94:F101" si="23">D94+E94</f>
        <v>30604</v>
      </c>
      <c r="G94" s="78">
        <v>516.14</v>
      </c>
      <c r="H94" s="78">
        <v>516.14</v>
      </c>
      <c r="I94" s="283">
        <f t="shared" ref="I94:I101" si="24">F94-G94</f>
        <v>30087.86</v>
      </c>
    </row>
    <row r="95" spans="1:12" ht="15">
      <c r="A95" s="45"/>
      <c r="B95" s="62" t="s">
        <v>15</v>
      </c>
      <c r="C95" s="54" t="s">
        <v>166</v>
      </c>
      <c r="D95" s="78">
        <v>0</v>
      </c>
      <c r="E95" s="78"/>
      <c r="F95" s="283">
        <f t="shared" si="23"/>
        <v>0</v>
      </c>
      <c r="G95" s="78"/>
      <c r="H95" s="78"/>
      <c r="I95" s="283">
        <f t="shared" si="24"/>
        <v>0</v>
      </c>
    </row>
    <row r="96" spans="1:12" ht="15">
      <c r="A96" s="45"/>
      <c r="B96" s="62" t="s">
        <v>16</v>
      </c>
      <c r="C96" s="54" t="s">
        <v>167</v>
      </c>
      <c r="D96" s="78">
        <v>12000</v>
      </c>
      <c r="E96" s="78">
        <v>27804.5</v>
      </c>
      <c r="F96" s="78">
        <f t="shared" si="23"/>
        <v>39804.5</v>
      </c>
      <c r="G96" s="78">
        <v>27951.5</v>
      </c>
      <c r="H96" s="78">
        <v>27951.5</v>
      </c>
      <c r="I96" s="283">
        <f t="shared" si="24"/>
        <v>11853</v>
      </c>
    </row>
    <row r="97" spans="1:9" ht="15">
      <c r="A97" s="45"/>
      <c r="B97" s="62" t="s">
        <v>17</v>
      </c>
      <c r="C97" s="54" t="s">
        <v>168</v>
      </c>
      <c r="D97" s="78">
        <v>7750</v>
      </c>
      <c r="E97" s="78">
        <v>17531.16</v>
      </c>
      <c r="F97" s="78">
        <f t="shared" si="23"/>
        <v>25281.16</v>
      </c>
      <c r="G97" s="78">
        <v>17531.16</v>
      </c>
      <c r="H97" s="78">
        <v>17531.16</v>
      </c>
      <c r="I97" s="283">
        <f t="shared" si="24"/>
        <v>7750</v>
      </c>
    </row>
    <row r="98" spans="1:9" ht="15">
      <c r="A98" s="45"/>
      <c r="B98" s="62" t="s">
        <v>18</v>
      </c>
      <c r="C98" s="54" t="s">
        <v>169</v>
      </c>
      <c r="D98" s="78">
        <v>167332</v>
      </c>
      <c r="E98" s="78">
        <v>-45557.34</v>
      </c>
      <c r="F98" s="78">
        <f t="shared" si="23"/>
        <v>121774.66</v>
      </c>
      <c r="G98" s="78">
        <v>92899.03</v>
      </c>
      <c r="H98" s="78">
        <v>92899.03</v>
      </c>
      <c r="I98" s="283">
        <f t="shared" si="24"/>
        <v>28875.630000000005</v>
      </c>
    </row>
    <row r="99" spans="1:9" ht="15">
      <c r="A99" s="45"/>
      <c r="B99" s="62" t="s">
        <v>61</v>
      </c>
      <c r="C99" s="54" t="s">
        <v>170</v>
      </c>
      <c r="D99" s="78">
        <v>32749</v>
      </c>
      <c r="E99" s="78">
        <v>-1547.44</v>
      </c>
      <c r="F99" s="78">
        <f t="shared" si="23"/>
        <v>31201.56</v>
      </c>
      <c r="G99" s="78">
        <v>13200</v>
      </c>
      <c r="H99" s="78">
        <v>13200</v>
      </c>
      <c r="I99" s="283">
        <f t="shared" si="24"/>
        <v>18001.560000000001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3">
        <f t="shared" si="23"/>
        <v>0</v>
      </c>
      <c r="G100" s="78"/>
      <c r="H100" s="78"/>
      <c r="I100" s="283">
        <f t="shared" si="24"/>
        <v>0</v>
      </c>
    </row>
    <row r="101" spans="1:9" ht="15">
      <c r="A101" s="45"/>
      <c r="B101" s="62" t="s">
        <v>224</v>
      </c>
      <c r="C101" s="54" t="s">
        <v>172</v>
      </c>
      <c r="D101" s="78">
        <v>45400</v>
      </c>
      <c r="E101" s="78">
        <v>-12028.4</v>
      </c>
      <c r="F101" s="78">
        <f t="shared" si="23"/>
        <v>33371.599999999999</v>
      </c>
      <c r="G101" s="78">
        <v>3671.6</v>
      </c>
      <c r="H101" s="78">
        <v>3671.6</v>
      </c>
      <c r="I101" s="283">
        <f t="shared" si="24"/>
        <v>29700</v>
      </c>
    </row>
    <row r="102" spans="1:9" ht="15">
      <c r="A102" s="50"/>
      <c r="B102" s="55" t="s">
        <v>230</v>
      </c>
      <c r="C102" s="56"/>
      <c r="D102" s="162">
        <f>SUM(D103:D111)</f>
        <v>1144626</v>
      </c>
      <c r="E102" s="162">
        <f t="shared" ref="E102:I102" si="25">SUM(E103:E111)</f>
        <v>201507.11000000002</v>
      </c>
      <c r="F102" s="162">
        <f t="shared" si="25"/>
        <v>1346133.11</v>
      </c>
      <c r="G102" s="162">
        <f t="shared" si="25"/>
        <v>451628.61999999994</v>
      </c>
      <c r="H102" s="162">
        <f t="shared" si="25"/>
        <v>450585.61999999994</v>
      </c>
      <c r="I102" s="162">
        <f t="shared" si="25"/>
        <v>894504.49</v>
      </c>
    </row>
    <row r="103" spans="1:9" ht="15">
      <c r="A103" s="45"/>
      <c r="B103" s="62" t="s">
        <v>21</v>
      </c>
      <c r="C103" s="54" t="s">
        <v>173</v>
      </c>
      <c r="D103" s="78">
        <v>296026</v>
      </c>
      <c r="E103" s="78">
        <v>0</v>
      </c>
      <c r="F103" s="78">
        <f>D103+E103</f>
        <v>296026</v>
      </c>
      <c r="G103" s="78">
        <v>108026.58</v>
      </c>
      <c r="H103" s="78">
        <v>106983.58</v>
      </c>
      <c r="I103" s="283">
        <f>F103-G103</f>
        <v>187999.41999999998</v>
      </c>
    </row>
    <row r="104" spans="1:9" ht="15">
      <c r="A104" s="45"/>
      <c r="B104" s="62" t="s">
        <v>22</v>
      </c>
      <c r="C104" s="54" t="s">
        <v>174</v>
      </c>
      <c r="D104" s="78">
        <v>26837</v>
      </c>
      <c r="E104" s="78">
        <v>0</v>
      </c>
      <c r="F104" s="78">
        <f t="shared" ref="F104:F111" si="26">D104+E104</f>
        <v>26837</v>
      </c>
      <c r="G104" s="78"/>
      <c r="H104" s="78"/>
      <c r="I104" s="283">
        <f t="shared" ref="I104:I111" si="27">F104-G104</f>
        <v>26837</v>
      </c>
    </row>
    <row r="105" spans="1:9" ht="15">
      <c r="A105" s="45"/>
      <c r="B105" s="62" t="s">
        <v>23</v>
      </c>
      <c r="C105" s="54" t="s">
        <v>175</v>
      </c>
      <c r="D105" s="78">
        <v>244396</v>
      </c>
      <c r="E105" s="78">
        <v>15728.4</v>
      </c>
      <c r="F105" s="78">
        <f t="shared" si="26"/>
        <v>260124.4</v>
      </c>
      <c r="G105" s="78">
        <v>112630.62</v>
      </c>
      <c r="H105" s="78">
        <v>112630.62</v>
      </c>
      <c r="I105" s="283">
        <f t="shared" si="27"/>
        <v>147493.78</v>
      </c>
    </row>
    <row r="106" spans="1:9" ht="15">
      <c r="A106" s="45"/>
      <c r="B106" s="62" t="s">
        <v>24</v>
      </c>
      <c r="C106" s="54" t="s">
        <v>176</v>
      </c>
      <c r="D106" s="78">
        <v>25805</v>
      </c>
      <c r="E106" s="78">
        <f>192846.76-633.33</f>
        <v>192213.43000000002</v>
      </c>
      <c r="F106" s="78">
        <f t="shared" si="26"/>
        <v>218018.43000000002</v>
      </c>
      <c r="G106" s="78">
        <v>69472.05</v>
      </c>
      <c r="H106" s="78">
        <v>69472.05</v>
      </c>
      <c r="I106" s="283">
        <f t="shared" si="27"/>
        <v>148546.38</v>
      </c>
    </row>
    <row r="107" spans="1:9" ht="15">
      <c r="A107" s="45"/>
      <c r="B107" s="62" t="s">
        <v>25</v>
      </c>
      <c r="C107" s="54" t="s">
        <v>177</v>
      </c>
      <c r="D107" s="78">
        <v>192678</v>
      </c>
      <c r="E107" s="78">
        <v>11774</v>
      </c>
      <c r="F107" s="78">
        <f t="shared" si="26"/>
        <v>204452</v>
      </c>
      <c r="G107" s="78">
        <v>146566.21</v>
      </c>
      <c r="H107" s="78">
        <v>146566.21</v>
      </c>
      <c r="I107" s="283">
        <f t="shared" si="27"/>
        <v>57885.790000000008</v>
      </c>
    </row>
    <row r="108" spans="1:9" ht="15">
      <c r="A108" s="45"/>
      <c r="B108" s="62" t="s">
        <v>225</v>
      </c>
      <c r="C108" s="54" t="s">
        <v>178</v>
      </c>
      <c r="D108" s="78">
        <v>42000</v>
      </c>
      <c r="E108" s="78">
        <v>-13200</v>
      </c>
      <c r="F108" s="78">
        <f t="shared" si="26"/>
        <v>28800</v>
      </c>
      <c r="G108" s="78">
        <v>0</v>
      </c>
      <c r="H108" s="78">
        <v>0</v>
      </c>
      <c r="I108" s="283">
        <f t="shared" si="27"/>
        <v>28800</v>
      </c>
    </row>
    <row r="109" spans="1:9" ht="15">
      <c r="A109" s="45"/>
      <c r="B109" s="62" t="s">
        <v>226</v>
      </c>
      <c r="C109" s="54" t="s">
        <v>179</v>
      </c>
      <c r="D109" s="78">
        <v>257195</v>
      </c>
      <c r="E109" s="78">
        <v>0</v>
      </c>
      <c r="F109" s="78">
        <f t="shared" si="26"/>
        <v>257195</v>
      </c>
      <c r="G109" s="78">
        <v>4933.16</v>
      </c>
      <c r="H109" s="78">
        <v>4933.16</v>
      </c>
      <c r="I109" s="283">
        <f t="shared" si="27"/>
        <v>252261.84</v>
      </c>
    </row>
    <row r="110" spans="1:9" ht="15">
      <c r="A110" s="45"/>
      <c r="B110" s="62" t="s">
        <v>227</v>
      </c>
      <c r="C110" s="54" t="s">
        <v>180</v>
      </c>
      <c r="D110" s="78">
        <v>56089</v>
      </c>
      <c r="E110" s="78">
        <v>-5008.72</v>
      </c>
      <c r="F110" s="78">
        <f t="shared" si="26"/>
        <v>51080.28</v>
      </c>
      <c r="G110" s="78">
        <v>10000</v>
      </c>
      <c r="H110" s="78">
        <v>10000</v>
      </c>
      <c r="I110" s="283">
        <f t="shared" si="27"/>
        <v>41080.28</v>
      </c>
    </row>
    <row r="111" spans="1:9" ht="15">
      <c r="A111" s="45"/>
      <c r="B111" s="62" t="s">
        <v>228</v>
      </c>
      <c r="C111" s="54" t="s">
        <v>181</v>
      </c>
      <c r="D111" s="78">
        <v>3600</v>
      </c>
      <c r="E111" s="78"/>
      <c r="F111" s="78">
        <f t="shared" si="26"/>
        <v>3600</v>
      </c>
      <c r="G111" s="78"/>
      <c r="H111" s="78"/>
      <c r="I111" s="283">
        <f t="shared" si="27"/>
        <v>3600</v>
      </c>
    </row>
    <row r="112" spans="1:9" ht="15">
      <c r="A112" s="50"/>
      <c r="B112" s="55" t="s">
        <v>231</v>
      </c>
      <c r="C112" s="56"/>
      <c r="D112" s="162">
        <f>SUM(D113:D121)</f>
        <v>0</v>
      </c>
      <c r="E112" s="162">
        <f t="shared" ref="E112:I112" si="28">SUM(E113:E121)</f>
        <v>0</v>
      </c>
      <c r="F112" s="162">
        <f t="shared" si="28"/>
        <v>0</v>
      </c>
      <c r="G112" s="162">
        <f t="shared" si="28"/>
        <v>0</v>
      </c>
      <c r="H112" s="162">
        <f t="shared" si="28"/>
        <v>0</v>
      </c>
      <c r="I112" s="162">
        <f t="shared" si="28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2">
        <f>SUM(D123:D131)</f>
        <v>0</v>
      </c>
      <c r="E122" s="162">
        <f t="shared" ref="E122:I122" si="29">SUM(E123:E131)</f>
        <v>0</v>
      </c>
      <c r="F122" s="162">
        <f t="shared" si="29"/>
        <v>0</v>
      </c>
      <c r="G122" s="162">
        <f t="shared" si="29"/>
        <v>159532</v>
      </c>
      <c r="H122" s="162">
        <f t="shared" si="29"/>
        <v>159532</v>
      </c>
      <c r="I122" s="162">
        <f t="shared" si="29"/>
        <v>-159532</v>
      </c>
    </row>
    <row r="123" spans="1:9" ht="15">
      <c r="A123" s="45"/>
      <c r="B123" s="62" t="s">
        <v>84</v>
      </c>
      <c r="C123" s="54" t="s">
        <v>191</v>
      </c>
      <c r="D123" s="78"/>
      <c r="E123" s="283"/>
      <c r="F123" s="283">
        <f>D123+E123</f>
        <v>0</v>
      </c>
      <c r="G123" s="283">
        <v>15688</v>
      </c>
      <c r="H123" s="283">
        <v>15688</v>
      </c>
      <c r="I123" s="283">
        <f>F123-G123</f>
        <v>-15688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78"/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/>
      <c r="F125" s="78"/>
      <c r="G125" s="78"/>
      <c r="H125" s="78"/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78"/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78"/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/>
      <c r="F128" s="78"/>
      <c r="G128" s="78">
        <v>8314</v>
      </c>
      <c r="H128" s="78">
        <v>8314</v>
      </c>
      <c r="I128" s="283">
        <f>F128-G128</f>
        <v>-8314</v>
      </c>
    </row>
    <row r="129" spans="1:11" ht="15">
      <c r="A129" s="45"/>
      <c r="B129" s="62" t="s">
        <v>240</v>
      </c>
      <c r="C129" s="54" t="s">
        <v>197</v>
      </c>
      <c r="D129" s="78"/>
      <c r="E129" s="78"/>
      <c r="F129" s="78"/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78"/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/>
      <c r="F131" s="78"/>
      <c r="G131" s="78">
        <v>135530</v>
      </c>
      <c r="H131" s="78">
        <v>135530</v>
      </c>
      <c r="I131" s="283">
        <f>F131-G131</f>
        <v>-135530</v>
      </c>
    </row>
    <row r="132" spans="1:11" ht="15">
      <c r="A132" s="50"/>
      <c r="B132" s="55" t="s">
        <v>243</v>
      </c>
      <c r="C132" s="56"/>
      <c r="D132" s="162">
        <f>SUM(D133:D135)</f>
        <v>0</v>
      </c>
      <c r="E132" s="162">
        <f t="shared" ref="E132:I132" si="30">SUM(E133:E135)</f>
        <v>0</v>
      </c>
      <c r="F132" s="162">
        <f t="shared" si="30"/>
        <v>0</v>
      </c>
      <c r="G132" s="162">
        <f t="shared" si="30"/>
        <v>0</v>
      </c>
      <c r="H132" s="162">
        <f t="shared" si="30"/>
        <v>0</v>
      </c>
      <c r="I132" s="162">
        <f t="shared" si="30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69"/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2">
        <f>SUM(D137:D143)</f>
        <v>0</v>
      </c>
      <c r="E136" s="162">
        <f t="shared" ref="E136:I136" si="31">SUM(E137:E143)</f>
        <v>0</v>
      </c>
      <c r="F136" s="162">
        <f t="shared" si="31"/>
        <v>0</v>
      </c>
      <c r="G136" s="162">
        <f t="shared" si="31"/>
        <v>0</v>
      </c>
      <c r="H136" s="162">
        <f t="shared" si="31"/>
        <v>0</v>
      </c>
      <c r="I136" s="162">
        <f t="shared" si="31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2">
        <f>SUM(D145:D147)</f>
        <v>0</v>
      </c>
      <c r="E144" s="162">
        <f t="shared" ref="E144:I144" si="32">SUM(E145:E147)</f>
        <v>0</v>
      </c>
      <c r="F144" s="162">
        <f t="shared" si="32"/>
        <v>0</v>
      </c>
      <c r="G144" s="162">
        <f t="shared" si="32"/>
        <v>0</v>
      </c>
      <c r="H144" s="162">
        <f t="shared" si="32"/>
        <v>0</v>
      </c>
      <c r="I144" s="162">
        <f t="shared" si="32"/>
        <v>0</v>
      </c>
    </row>
    <row r="145" spans="1:15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5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368"/>
    </row>
    <row r="147" spans="1:15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5" ht="15">
      <c r="A148" s="50"/>
      <c r="B148" s="55" t="s">
        <v>249</v>
      </c>
      <c r="C148" s="56"/>
      <c r="D148" s="162">
        <f>SUM(D149:D155)</f>
        <v>0</v>
      </c>
      <c r="E148" s="162">
        <f t="shared" ref="E148:I148" si="33">SUM(E149:E155)</f>
        <v>0</v>
      </c>
      <c r="F148" s="162">
        <f t="shared" si="33"/>
        <v>0</v>
      </c>
      <c r="G148" s="162">
        <f t="shared" si="33"/>
        <v>0</v>
      </c>
      <c r="H148" s="162">
        <f t="shared" si="33"/>
        <v>0</v>
      </c>
      <c r="I148" s="162">
        <f t="shared" si="33"/>
        <v>0</v>
      </c>
    </row>
    <row r="149" spans="1:15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5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5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5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5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5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5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5" ht="15">
      <c r="A156" s="45"/>
      <c r="B156" s="59" t="s">
        <v>220</v>
      </c>
      <c r="C156" s="60"/>
      <c r="D156" s="61">
        <f>+D10+D83</f>
        <v>19407224</v>
      </c>
      <c r="E156" s="61">
        <f t="shared" ref="E156:I156" si="34">+E10+E83</f>
        <v>1759873.9100000001</v>
      </c>
      <c r="F156" s="61">
        <f t="shared" si="34"/>
        <v>21167097.91</v>
      </c>
      <c r="G156" s="61">
        <f t="shared" si="34"/>
        <v>9620400.7199999988</v>
      </c>
      <c r="H156" s="61">
        <f t="shared" si="34"/>
        <v>9544959.4799999986</v>
      </c>
      <c r="I156" s="61">
        <f t="shared" si="34"/>
        <v>11546697.189999999</v>
      </c>
    </row>
    <row r="157" spans="1:15">
      <c r="G157" s="69"/>
    </row>
    <row r="158" spans="1:15" s="317" customFormat="1">
      <c r="D158" s="331">
        <v>19407224</v>
      </c>
      <c r="E158" s="331">
        <v>1759873.9100000001</v>
      </c>
      <c r="F158" s="331">
        <v>21167097.91</v>
      </c>
      <c r="G158" s="331">
        <v>9620400.7199999988</v>
      </c>
      <c r="H158" s="331">
        <v>9544959.4800000004</v>
      </c>
      <c r="I158" s="331">
        <v>11546697.189999999</v>
      </c>
      <c r="K158" s="371"/>
      <c r="L158" s="371"/>
      <c r="M158" s="371"/>
      <c r="N158" s="371"/>
      <c r="O158" s="371"/>
    </row>
    <row r="159" spans="1:15" s="317" customFormat="1">
      <c r="K159" s="371"/>
      <c r="L159" s="371"/>
      <c r="M159" s="371"/>
      <c r="N159" s="371"/>
      <c r="O159" s="371"/>
    </row>
    <row r="160" spans="1:15" s="317" customFormat="1">
      <c r="D160" s="318">
        <f>D158-D156</f>
        <v>0</v>
      </c>
      <c r="E160" s="318">
        <f t="shared" ref="E160:I160" si="35">E158-E156</f>
        <v>0</v>
      </c>
      <c r="F160" s="318">
        <f t="shared" si="35"/>
        <v>0</v>
      </c>
      <c r="G160" s="318">
        <f t="shared" si="35"/>
        <v>0</v>
      </c>
      <c r="H160" s="318">
        <f t="shared" si="35"/>
        <v>0</v>
      </c>
      <c r="I160" s="318">
        <f t="shared" si="35"/>
        <v>0</v>
      </c>
      <c r="K160" s="371"/>
      <c r="L160" s="371"/>
      <c r="M160" s="371"/>
      <c r="N160" s="371"/>
      <c r="O160" s="371"/>
    </row>
    <row r="163" spans="5:5">
      <c r="E163" s="69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1"/>
  <sheetViews>
    <sheetView zoomScale="93" zoomScaleNormal="90" workbookViewId="0">
      <selection activeCell="E49" sqref="E49"/>
    </sheetView>
  </sheetViews>
  <sheetFormatPr baseColWidth="10" defaultColWidth="12.5703125" defaultRowHeight="15"/>
  <cols>
    <col min="1" max="1" width="5" style="129" customWidth="1"/>
    <col min="2" max="2" width="52" style="129" customWidth="1"/>
    <col min="3" max="3" width="19.140625" style="129" customWidth="1"/>
    <col min="4" max="4" width="19" style="129" customWidth="1"/>
    <col min="5" max="5" width="18.85546875" style="129" customWidth="1"/>
    <col min="6" max="6" width="19.5703125" style="129" customWidth="1"/>
    <col min="7" max="7" width="19.85546875" style="129" customWidth="1"/>
    <col min="8" max="8" width="20.28515625" style="129" customWidth="1"/>
    <col min="9" max="9" width="1.5703125" style="129" customWidth="1"/>
    <col min="10" max="10" width="8.28515625" style="129" customWidth="1"/>
    <col min="11" max="11" width="12.5703125" style="271" customWidth="1"/>
    <col min="12" max="12" width="2.7109375" style="271" customWidth="1"/>
    <col min="13" max="13" width="12.5703125" style="271" customWidth="1"/>
    <col min="14" max="14" width="4.42578125" style="271" customWidth="1"/>
    <col min="15" max="15" width="12.5703125" style="271" customWidth="1"/>
    <col min="16" max="16" width="5.28515625" style="271" customWidth="1"/>
    <col min="17" max="17" width="12.5703125" style="271"/>
    <col min="18" max="18" width="3.5703125" style="271" customWidth="1"/>
    <col min="19" max="19" width="12.5703125" style="271"/>
    <col min="20" max="16384" width="12.5703125" style="129"/>
  </cols>
  <sheetData>
    <row r="1" spans="2:22" ht="15.75" thickBot="1"/>
    <row r="2" spans="2:22" s="152" customFormat="1">
      <c r="B2" s="479" t="s">
        <v>525</v>
      </c>
      <c r="C2" s="480"/>
      <c r="D2" s="480"/>
      <c r="E2" s="480"/>
      <c r="F2" s="480"/>
      <c r="G2" s="480"/>
      <c r="H2" s="481"/>
      <c r="K2" s="332"/>
      <c r="L2" s="332"/>
      <c r="M2" s="332"/>
      <c r="N2" s="332"/>
      <c r="O2" s="332"/>
      <c r="P2" s="332"/>
      <c r="Q2" s="332"/>
      <c r="R2" s="332"/>
      <c r="S2" s="332"/>
    </row>
    <row r="3" spans="2:22" s="152" customFormat="1">
      <c r="B3" s="482" t="s">
        <v>470</v>
      </c>
      <c r="C3" s="458"/>
      <c r="D3" s="458"/>
      <c r="E3" s="458"/>
      <c r="F3" s="458"/>
      <c r="G3" s="458"/>
      <c r="H3" s="483"/>
      <c r="K3" s="332"/>
      <c r="L3" s="332"/>
      <c r="M3" s="332"/>
      <c r="N3" s="332"/>
      <c r="O3" s="332"/>
      <c r="P3" s="332"/>
      <c r="Q3" s="332"/>
      <c r="R3" s="332"/>
      <c r="S3" s="332"/>
    </row>
    <row r="4" spans="2:22" s="152" customFormat="1">
      <c r="B4" s="484" t="s">
        <v>471</v>
      </c>
      <c r="C4" s="461"/>
      <c r="D4" s="461"/>
      <c r="E4" s="461"/>
      <c r="F4" s="461"/>
      <c r="G4" s="461"/>
      <c r="H4" s="485"/>
      <c r="K4" s="332"/>
      <c r="L4" s="332"/>
      <c r="M4" s="332"/>
      <c r="N4" s="332"/>
      <c r="O4" s="332"/>
      <c r="P4" s="332"/>
      <c r="Q4" s="332"/>
      <c r="R4" s="332"/>
      <c r="S4" s="332"/>
    </row>
    <row r="5" spans="2:22" s="152" customFormat="1">
      <c r="B5" s="484" t="s">
        <v>540</v>
      </c>
      <c r="C5" s="461"/>
      <c r="D5" s="461"/>
      <c r="E5" s="461"/>
      <c r="F5" s="461"/>
      <c r="G5" s="461"/>
      <c r="H5" s="485"/>
      <c r="K5" s="332"/>
      <c r="L5" s="332"/>
      <c r="M5" s="332"/>
      <c r="N5" s="332"/>
      <c r="O5" s="332"/>
      <c r="P5" s="332"/>
      <c r="Q5" s="332"/>
      <c r="R5" s="332"/>
      <c r="S5" s="332"/>
    </row>
    <row r="6" spans="2:22" s="152" customFormat="1" ht="15.75" thickBot="1">
      <c r="B6" s="486" t="s">
        <v>4</v>
      </c>
      <c r="C6" s="487"/>
      <c r="D6" s="487"/>
      <c r="E6" s="487"/>
      <c r="F6" s="487"/>
      <c r="G6" s="487"/>
      <c r="H6" s="488"/>
      <c r="K6" s="332"/>
      <c r="L6" s="332"/>
      <c r="M6" s="332"/>
      <c r="N6" s="332"/>
      <c r="O6" s="332"/>
      <c r="P6" s="332"/>
      <c r="Q6" s="332"/>
      <c r="R6" s="332"/>
      <c r="S6" s="332"/>
    </row>
    <row r="7" spans="2:22" s="153" customFormat="1" ht="7.5" customHeight="1" thickBot="1">
      <c r="B7" s="150"/>
      <c r="C7" s="150"/>
      <c r="D7" s="150"/>
      <c r="E7" s="150"/>
      <c r="F7" s="150"/>
      <c r="G7" s="150"/>
      <c r="H7" s="150"/>
      <c r="K7" s="333"/>
      <c r="L7" s="333"/>
      <c r="M7" s="333"/>
      <c r="N7" s="333"/>
      <c r="O7" s="333"/>
      <c r="P7" s="333"/>
      <c r="Q7" s="333"/>
      <c r="R7" s="333"/>
      <c r="S7" s="333"/>
    </row>
    <row r="8" spans="2:22" s="152" customFormat="1" ht="15.75" thickBot="1">
      <c r="B8" s="476" t="s">
        <v>128</v>
      </c>
      <c r="C8" s="478" t="s">
        <v>456</v>
      </c>
      <c r="D8" s="478"/>
      <c r="E8" s="478"/>
      <c r="F8" s="478"/>
      <c r="G8" s="478"/>
      <c r="H8" s="476" t="s">
        <v>149</v>
      </c>
      <c r="K8" s="332"/>
      <c r="L8" s="332"/>
      <c r="M8" s="332"/>
      <c r="N8" s="332"/>
      <c r="O8" s="332"/>
      <c r="P8" s="332"/>
      <c r="Q8" s="332"/>
      <c r="R8" s="332"/>
      <c r="S8" s="332"/>
    </row>
    <row r="9" spans="2:22" s="152" customFormat="1" ht="30.75" thickBot="1">
      <c r="B9" s="477"/>
      <c r="C9" s="183" t="s">
        <v>150</v>
      </c>
      <c r="D9" s="184" t="s">
        <v>151</v>
      </c>
      <c r="E9" s="183" t="s">
        <v>152</v>
      </c>
      <c r="F9" s="183" t="s">
        <v>153</v>
      </c>
      <c r="G9" s="183" t="s">
        <v>154</v>
      </c>
      <c r="H9" s="477"/>
      <c r="J9" s="320"/>
      <c r="K9" s="334"/>
      <c r="L9" s="334"/>
      <c r="M9" s="334"/>
      <c r="N9" s="334"/>
      <c r="O9" s="334"/>
      <c r="P9" s="334"/>
      <c r="Q9" s="334"/>
      <c r="R9" s="334"/>
      <c r="S9" s="334"/>
      <c r="T9" s="320"/>
      <c r="U9" s="320"/>
      <c r="V9" s="320"/>
    </row>
    <row r="10" spans="2:22" s="116" customFormat="1">
      <c r="B10" s="115" t="s">
        <v>457</v>
      </c>
      <c r="C10" s="324">
        <f>SUM(C12:C17)</f>
        <v>10123612</v>
      </c>
      <c r="D10" s="324">
        <f t="shared" ref="D10:E10" si="0">SUM(D12:D17)</f>
        <v>1567827.5199999998</v>
      </c>
      <c r="E10" s="324">
        <f t="shared" si="0"/>
        <v>11691439.520000001</v>
      </c>
      <c r="F10" s="324">
        <f>SUM(F12:F17)</f>
        <v>4299502.6000000006</v>
      </c>
      <c r="G10" s="324">
        <f>SUM(G12:G17)</f>
        <v>4225104.3600000003</v>
      </c>
      <c r="H10" s="324">
        <f>SUM(H12:H17)</f>
        <v>7391936.9200000009</v>
      </c>
      <c r="J10" s="321"/>
      <c r="K10" s="335"/>
      <c r="L10" s="335"/>
      <c r="M10" s="335" t="s">
        <v>534</v>
      </c>
      <c r="N10" s="335"/>
      <c r="O10" s="335"/>
      <c r="P10" s="335"/>
      <c r="Q10" s="335"/>
      <c r="R10" s="335"/>
      <c r="S10" s="335"/>
      <c r="T10" s="322"/>
      <c r="U10" s="322"/>
      <c r="V10" s="322"/>
    </row>
    <row r="11" spans="2:22" s="116" customFormat="1" ht="5.25" customHeight="1">
      <c r="B11" s="115"/>
      <c r="C11" s="324"/>
      <c r="D11" s="324"/>
      <c r="E11" s="324"/>
      <c r="F11" s="324"/>
      <c r="G11" s="324"/>
      <c r="H11" s="324"/>
      <c r="J11" s="321"/>
      <c r="K11" s="335"/>
      <c r="L11" s="335"/>
      <c r="M11" s="335"/>
      <c r="N11" s="335"/>
      <c r="O11" s="335"/>
      <c r="P11" s="335"/>
      <c r="Q11" s="335"/>
      <c r="R11" s="335"/>
      <c r="S11" s="335"/>
      <c r="T11" s="322"/>
      <c r="U11" s="322"/>
      <c r="V11" s="322"/>
    </row>
    <row r="12" spans="2:22" s="116" customFormat="1">
      <c r="B12" s="270" t="s">
        <v>526</v>
      </c>
      <c r="C12" s="117">
        <v>484588</v>
      </c>
      <c r="D12" s="117">
        <v>357891.48</v>
      </c>
      <c r="E12" s="117">
        <f>C12+D12</f>
        <v>842479.48</v>
      </c>
      <c r="F12" s="372">
        <v>593136.21</v>
      </c>
      <c r="G12" s="117">
        <v>528127.49</v>
      </c>
      <c r="H12" s="117">
        <f>E12-F12</f>
        <v>249343.27000000002</v>
      </c>
      <c r="I12" s="118"/>
      <c r="J12" s="322"/>
      <c r="K12" s="335">
        <f>F12*100/$F$10</f>
        <v>13.795461130782893</v>
      </c>
      <c r="L12" s="335"/>
      <c r="M12" s="336">
        <v>13832.99</v>
      </c>
      <c r="N12" s="335"/>
      <c r="O12" s="336">
        <f>F12-M12</f>
        <v>579303.22</v>
      </c>
      <c r="P12" s="335"/>
      <c r="Q12" s="335"/>
      <c r="R12" s="335"/>
      <c r="S12" s="335"/>
      <c r="T12" s="322"/>
      <c r="U12" s="322"/>
      <c r="V12" s="322"/>
    </row>
    <row r="13" spans="2:22" s="116" customFormat="1">
      <c r="B13" s="270" t="s">
        <v>527</v>
      </c>
      <c r="C13" s="117">
        <v>993754</v>
      </c>
      <c r="D13" s="117">
        <v>370670.85</v>
      </c>
      <c r="E13" s="117">
        <f t="shared" ref="E13:E17" si="1">C13+D13</f>
        <v>1364424.85</v>
      </c>
      <c r="F13" s="117">
        <v>870786.39</v>
      </c>
      <c r="G13" s="117">
        <v>863836.87</v>
      </c>
      <c r="H13" s="117">
        <f t="shared" ref="H13:H17" si="2">E13-F13</f>
        <v>493638.46000000008</v>
      </c>
      <c r="I13" s="118"/>
      <c r="J13" s="322"/>
      <c r="K13" s="335">
        <f t="shared" ref="K13:K17" si="3">F13*100/$F$10</f>
        <v>20.253189054938584</v>
      </c>
      <c r="L13" s="335"/>
      <c r="M13" s="336">
        <v>17584.63</v>
      </c>
      <c r="N13" s="335"/>
      <c r="O13" s="336">
        <f t="shared" ref="O13:O17" si="4">F13-M13</f>
        <v>853201.76</v>
      </c>
      <c r="P13" s="335"/>
      <c r="Q13" s="335"/>
      <c r="R13" s="335"/>
      <c r="S13" s="335"/>
      <c r="T13" s="322"/>
      <c r="U13" s="322"/>
      <c r="V13" s="322"/>
    </row>
    <row r="14" spans="2:22" s="116" customFormat="1">
      <c r="B14" s="270" t="s">
        <v>528</v>
      </c>
      <c r="C14" s="117">
        <v>7467056</v>
      </c>
      <c r="D14" s="117">
        <v>655082.19999999995</v>
      </c>
      <c r="E14" s="117">
        <f t="shared" si="1"/>
        <v>8122138.2000000002</v>
      </c>
      <c r="F14" s="117">
        <v>2039458.21</v>
      </c>
      <c r="G14" s="117">
        <v>2037018.21</v>
      </c>
      <c r="H14" s="117">
        <f t="shared" si="2"/>
        <v>6082679.9900000002</v>
      </c>
      <c r="I14" s="118"/>
      <c r="J14" s="322"/>
      <c r="K14" s="335">
        <f t="shared" si="3"/>
        <v>47.434747684534479</v>
      </c>
      <c r="L14" s="335"/>
      <c r="M14" s="336">
        <v>144064.66</v>
      </c>
      <c r="N14" s="335"/>
      <c r="O14" s="336">
        <f t="shared" si="4"/>
        <v>1895393.55</v>
      </c>
      <c r="P14" s="335"/>
      <c r="Q14" s="335"/>
      <c r="R14" s="335"/>
      <c r="S14" s="335"/>
      <c r="T14" s="322"/>
      <c r="U14" s="322"/>
      <c r="V14" s="322"/>
    </row>
    <row r="15" spans="2:22" s="116" customFormat="1">
      <c r="B15" s="270" t="s">
        <v>529</v>
      </c>
      <c r="C15" s="117">
        <v>82920</v>
      </c>
      <c r="D15" s="117">
        <v>162126.03</v>
      </c>
      <c r="E15" s="117">
        <f t="shared" si="1"/>
        <v>245046.03</v>
      </c>
      <c r="F15" s="117">
        <v>182791.51</v>
      </c>
      <c r="G15" s="117">
        <v>182791.51</v>
      </c>
      <c r="H15" s="117">
        <f t="shared" si="2"/>
        <v>62254.51999999999</v>
      </c>
      <c r="I15" s="118"/>
      <c r="J15" s="322"/>
      <c r="K15" s="335">
        <f t="shared" si="3"/>
        <v>4.2514571336693683</v>
      </c>
      <c r="L15" s="335"/>
      <c r="M15" s="336">
        <v>4971.8599999999997</v>
      </c>
      <c r="N15" s="335"/>
      <c r="O15" s="336">
        <f t="shared" si="4"/>
        <v>177819.65000000002</v>
      </c>
      <c r="P15" s="335"/>
      <c r="Q15" s="335"/>
      <c r="R15" s="335"/>
      <c r="S15" s="335"/>
      <c r="T15" s="322"/>
      <c r="U15" s="322"/>
      <c r="V15" s="322"/>
    </row>
    <row r="16" spans="2:22" s="119" customFormat="1">
      <c r="B16" s="270" t="s">
        <v>531</v>
      </c>
      <c r="C16" s="117">
        <v>811824</v>
      </c>
      <c r="D16" s="117">
        <v>-67030.28</v>
      </c>
      <c r="E16" s="117">
        <f t="shared" si="1"/>
        <v>744793.72</v>
      </c>
      <c r="F16" s="117">
        <v>391801.15</v>
      </c>
      <c r="G16" s="117">
        <v>391801.15</v>
      </c>
      <c r="H16" s="117">
        <f t="shared" si="2"/>
        <v>352992.56999999995</v>
      </c>
      <c r="J16" s="323"/>
      <c r="K16" s="335">
        <f t="shared" si="3"/>
        <v>9.1127087584503368</v>
      </c>
      <c r="L16" s="337"/>
      <c r="M16" s="336">
        <v>11448.32</v>
      </c>
      <c r="N16" s="337"/>
      <c r="O16" s="336">
        <f t="shared" si="4"/>
        <v>380352.83</v>
      </c>
      <c r="P16" s="337"/>
      <c r="Q16" s="337"/>
      <c r="R16" s="337"/>
      <c r="S16" s="337"/>
      <c r="T16" s="323"/>
      <c r="U16" s="323"/>
      <c r="V16" s="323"/>
    </row>
    <row r="17" spans="2:19" s="119" customFormat="1">
      <c r="B17" s="270" t="s">
        <v>530</v>
      </c>
      <c r="C17" s="117">
        <v>283470</v>
      </c>
      <c r="D17" s="117">
        <v>89087.24</v>
      </c>
      <c r="E17" s="117">
        <f t="shared" si="1"/>
        <v>372557.24</v>
      </c>
      <c r="F17" s="117">
        <v>221529.13</v>
      </c>
      <c r="G17" s="117">
        <v>221529.13</v>
      </c>
      <c r="H17" s="117">
        <f t="shared" si="2"/>
        <v>151028.10999999999</v>
      </c>
      <c r="K17" s="335">
        <f t="shared" si="3"/>
        <v>5.1524362376243236</v>
      </c>
      <c r="L17" s="338"/>
      <c r="M17" s="336">
        <v>9681.73</v>
      </c>
      <c r="N17" s="338"/>
      <c r="O17" s="336">
        <f t="shared" si="4"/>
        <v>211847.4</v>
      </c>
      <c r="P17" s="338"/>
      <c r="Q17" s="338"/>
      <c r="R17" s="338"/>
      <c r="S17" s="338"/>
    </row>
    <row r="18" spans="2:19" s="119" customFormat="1">
      <c r="B18" s="189"/>
      <c r="C18" s="117"/>
      <c r="D18" s="117">
        <v>0</v>
      </c>
      <c r="E18" s="117"/>
      <c r="F18" s="117"/>
      <c r="G18" s="117"/>
      <c r="H18" s="117"/>
      <c r="K18" s="338">
        <f>SUM(K12:K17)</f>
        <v>99.999999999999986</v>
      </c>
      <c r="L18" s="338"/>
      <c r="M18" s="339"/>
      <c r="N18" s="338"/>
      <c r="O18" s="338"/>
      <c r="P18" s="338"/>
      <c r="Q18" s="338"/>
      <c r="R18" s="338"/>
      <c r="S18" s="338"/>
    </row>
    <row r="19" spans="2:19" s="119" customFormat="1" ht="15" hidden="1" customHeight="1">
      <c r="B19" s="189"/>
      <c r="C19" s="117"/>
      <c r="D19" s="326">
        <v>-3708542.51</v>
      </c>
      <c r="E19" s="326"/>
      <c r="F19" s="326">
        <v>6146534.29</v>
      </c>
      <c r="G19" s="326">
        <v>6146225.79</v>
      </c>
      <c r="H19" s="117"/>
      <c r="K19" s="338"/>
      <c r="L19" s="338"/>
      <c r="M19" s="338"/>
      <c r="N19" s="338"/>
      <c r="O19" s="338"/>
      <c r="P19" s="338"/>
      <c r="Q19" s="338"/>
      <c r="R19" s="338"/>
      <c r="S19" s="338"/>
    </row>
    <row r="20" spans="2:19" s="119" customFormat="1">
      <c r="B20" s="120"/>
      <c r="C20" s="324"/>
      <c r="D20" s="324"/>
      <c r="E20" s="324"/>
      <c r="F20" s="324"/>
      <c r="G20" s="324"/>
      <c r="H20" s="324"/>
      <c r="K20" s="338"/>
      <c r="L20" s="338"/>
      <c r="M20" s="338"/>
      <c r="N20" s="338"/>
      <c r="O20" s="338"/>
      <c r="P20" s="338"/>
      <c r="Q20" s="338"/>
      <c r="R20" s="338"/>
      <c r="S20" s="338"/>
    </row>
    <row r="21" spans="2:19" s="124" customFormat="1">
      <c r="B21" s="121" t="s">
        <v>472</v>
      </c>
      <c r="C21" s="122">
        <f>SUM(C22:C27)</f>
        <v>9283612</v>
      </c>
      <c r="D21" s="122">
        <f>SUM(D22:D27)</f>
        <v>192046.39</v>
      </c>
      <c r="E21" s="122">
        <f>SUM(E22:E27)</f>
        <v>9475658.3899999987</v>
      </c>
      <c r="F21" s="122">
        <f>SUM(F22:F27)</f>
        <v>5320898.12</v>
      </c>
      <c r="G21" s="122">
        <f>SUM(G22:G27)</f>
        <v>5319855.12</v>
      </c>
      <c r="H21" s="122">
        <f t="shared" ref="H21:H27" si="5">E21-F21</f>
        <v>4154760.2699999986</v>
      </c>
      <c r="I21" s="123"/>
      <c r="K21" s="340"/>
      <c r="L21" s="340"/>
      <c r="M21" s="340" t="s">
        <v>535</v>
      </c>
      <c r="N21" s="340"/>
      <c r="O21" s="340"/>
      <c r="P21" s="340"/>
      <c r="Q21" s="340" t="s">
        <v>536</v>
      </c>
      <c r="R21" s="340"/>
      <c r="S21" s="340"/>
    </row>
    <row r="22" spans="2:19" s="126" customFormat="1">
      <c r="B22" s="270" t="s">
        <v>526</v>
      </c>
      <c r="C22" s="125">
        <v>88540</v>
      </c>
      <c r="D22" s="125">
        <v>589469.51</v>
      </c>
      <c r="E22" s="125">
        <f>C22+D22</f>
        <v>678009.51</v>
      </c>
      <c r="F22" s="125">
        <v>605753.16</v>
      </c>
      <c r="G22" s="125">
        <v>604710.16</v>
      </c>
      <c r="H22" s="125">
        <f t="shared" si="5"/>
        <v>72256.349999999977</v>
      </c>
      <c r="I22" s="118"/>
      <c r="K22" s="341">
        <f>F22*100/$F$21</f>
        <v>11.384415682065342</v>
      </c>
      <c r="L22" s="341"/>
      <c r="M22" s="341">
        <v>16252.18</v>
      </c>
      <c r="N22" s="341"/>
      <c r="O22" s="342">
        <f>O12-M22</f>
        <v>563051.03999999992</v>
      </c>
      <c r="P22" s="341"/>
      <c r="Q22" s="341">
        <v>173.83</v>
      </c>
      <c r="R22" s="341"/>
      <c r="S22" s="342">
        <f>O22-Q22</f>
        <v>562877.21</v>
      </c>
    </row>
    <row r="23" spans="2:19" s="126" customFormat="1">
      <c r="B23" s="270" t="s">
        <v>527</v>
      </c>
      <c r="C23" s="125">
        <v>3224377</v>
      </c>
      <c r="D23" s="125">
        <v>-586760.69999999995</v>
      </c>
      <c r="E23" s="125">
        <f t="shared" ref="E23:E27" si="6">C23+D23</f>
        <v>2637616.2999999998</v>
      </c>
      <c r="F23" s="125">
        <v>779270.99</v>
      </c>
      <c r="G23" s="125">
        <v>779270.99</v>
      </c>
      <c r="H23" s="125">
        <f t="shared" si="5"/>
        <v>1858345.3099999998</v>
      </c>
      <c r="I23" s="118"/>
      <c r="K23" s="341">
        <f t="shared" ref="K23:K27" si="7">F23*100/$F$21</f>
        <v>14.64547849677678</v>
      </c>
      <c r="L23" s="341"/>
      <c r="M23" s="341">
        <v>16252.18</v>
      </c>
      <c r="N23" s="341"/>
      <c r="O23" s="342">
        <f t="shared" ref="O23:O28" si="8">O13-M23</f>
        <v>836949.58</v>
      </c>
      <c r="P23" s="341"/>
      <c r="Q23" s="341">
        <v>173.83</v>
      </c>
      <c r="R23" s="341"/>
      <c r="S23" s="342">
        <f t="shared" ref="S23:S27" si="9">O23-Q23</f>
        <v>836775.75</v>
      </c>
    </row>
    <row r="24" spans="2:19" s="126" customFormat="1">
      <c r="B24" s="270" t="s">
        <v>528</v>
      </c>
      <c r="C24" s="125">
        <v>5426821</v>
      </c>
      <c r="D24" s="125">
        <v>-717181.31</v>
      </c>
      <c r="E24" s="125">
        <f t="shared" si="6"/>
        <v>4709639.6899999995</v>
      </c>
      <c r="F24" s="125">
        <v>2873560.35</v>
      </c>
      <c r="G24" s="125">
        <v>2873560.35</v>
      </c>
      <c r="H24" s="125">
        <f t="shared" si="5"/>
        <v>1836079.3399999994</v>
      </c>
      <c r="K24" s="341">
        <f t="shared" si="7"/>
        <v>54.005175163925145</v>
      </c>
      <c r="L24" s="341"/>
      <c r="M24" s="341">
        <v>16252.18</v>
      </c>
      <c r="N24" s="341"/>
      <c r="O24" s="342">
        <f t="shared" si="8"/>
        <v>1879141.37</v>
      </c>
      <c r="P24" s="341"/>
      <c r="Q24" s="341">
        <v>173.83</v>
      </c>
      <c r="R24" s="341"/>
      <c r="S24" s="342">
        <f t="shared" si="9"/>
        <v>1878967.54</v>
      </c>
    </row>
    <row r="25" spans="2:19" s="126" customFormat="1">
      <c r="B25" s="270" t="s">
        <v>529</v>
      </c>
      <c r="C25" s="125">
        <v>63483</v>
      </c>
      <c r="D25" s="125">
        <v>255709.61</v>
      </c>
      <c r="E25" s="125">
        <f t="shared" si="6"/>
        <v>319192.61</v>
      </c>
      <c r="F25" s="125">
        <v>292569.33</v>
      </c>
      <c r="G25" s="125">
        <v>292569.33</v>
      </c>
      <c r="H25" s="125">
        <f t="shared" si="5"/>
        <v>26623.27999999997</v>
      </c>
      <c r="K25" s="341">
        <f t="shared" si="7"/>
        <v>5.4984952427542435</v>
      </c>
      <c r="L25" s="341"/>
      <c r="M25" s="341">
        <v>16252.18</v>
      </c>
      <c r="N25" s="341"/>
      <c r="O25" s="342">
        <f t="shared" si="8"/>
        <v>161567.47000000003</v>
      </c>
      <c r="P25" s="341"/>
      <c r="Q25" s="341">
        <v>173.83</v>
      </c>
      <c r="R25" s="341"/>
      <c r="S25" s="342">
        <f t="shared" si="9"/>
        <v>161393.64000000004</v>
      </c>
    </row>
    <row r="26" spans="2:19" s="126" customFormat="1">
      <c r="B26" s="270" t="s">
        <v>531</v>
      </c>
      <c r="C26" s="125">
        <v>390377</v>
      </c>
      <c r="D26" s="125">
        <v>364270.26</v>
      </c>
      <c r="E26" s="125">
        <f t="shared" si="6"/>
        <v>754647.26</v>
      </c>
      <c r="F26" s="125">
        <v>469388.83</v>
      </c>
      <c r="G26" s="125">
        <v>469388.83</v>
      </c>
      <c r="H26" s="125">
        <f t="shared" si="5"/>
        <v>285258.43</v>
      </c>
      <c r="K26" s="341">
        <f t="shared" si="7"/>
        <v>8.8216090482108314</v>
      </c>
      <c r="L26" s="341"/>
      <c r="M26" s="341">
        <v>16252.18</v>
      </c>
      <c r="N26" s="341"/>
      <c r="O26" s="342">
        <f t="shared" si="8"/>
        <v>364100.65</v>
      </c>
      <c r="P26" s="341"/>
      <c r="Q26" s="341">
        <v>173.84</v>
      </c>
      <c r="R26" s="341"/>
      <c r="S26" s="342">
        <f t="shared" si="9"/>
        <v>363926.81</v>
      </c>
    </row>
    <row r="27" spans="2:19" s="126" customFormat="1">
      <c r="B27" s="270" t="s">
        <v>530</v>
      </c>
      <c r="C27" s="125">
        <v>90014</v>
      </c>
      <c r="D27" s="125">
        <v>286539.02</v>
      </c>
      <c r="E27" s="125">
        <f t="shared" si="6"/>
        <v>376553.02</v>
      </c>
      <c r="F27" s="125">
        <v>300355.46000000002</v>
      </c>
      <c r="G27" s="125">
        <v>300355.46000000002</v>
      </c>
      <c r="H27" s="125">
        <f t="shared" si="5"/>
        <v>76197.56</v>
      </c>
      <c r="K27" s="341">
        <f t="shared" si="7"/>
        <v>5.6448263662676563</v>
      </c>
      <c r="L27" s="341"/>
      <c r="M27" s="341">
        <v>16252.18</v>
      </c>
      <c r="N27" s="341"/>
      <c r="O27" s="342">
        <f t="shared" si="8"/>
        <v>195595.22</v>
      </c>
      <c r="P27" s="341"/>
      <c r="Q27" s="341">
        <v>173.84</v>
      </c>
      <c r="R27" s="341"/>
      <c r="S27" s="342">
        <f t="shared" si="9"/>
        <v>195421.38</v>
      </c>
    </row>
    <row r="28" spans="2:19" s="126" customFormat="1" hidden="1">
      <c r="B28" s="189"/>
      <c r="C28" s="125"/>
      <c r="D28" s="327">
        <v>592507.97</v>
      </c>
      <c r="E28" s="327"/>
      <c r="F28" s="327">
        <v>9708823.3200000003</v>
      </c>
      <c r="G28" s="327">
        <v>9622713.1699999999</v>
      </c>
      <c r="H28" s="125"/>
      <c r="K28" s="341">
        <f t="shared" ref="K28" si="10">F28*100/$F$21</f>
        <v>182.46587514064259</v>
      </c>
      <c r="L28" s="341"/>
      <c r="M28" s="341"/>
      <c r="N28" s="341"/>
      <c r="O28" s="342">
        <f t="shared" si="8"/>
        <v>0</v>
      </c>
      <c r="P28" s="341"/>
      <c r="Q28" s="341"/>
      <c r="R28" s="341"/>
      <c r="S28" s="341"/>
    </row>
    <row r="29" spans="2:19" s="126" customFormat="1" ht="15.75" thickBot="1">
      <c r="B29" s="189"/>
      <c r="C29" s="125"/>
      <c r="D29" s="125"/>
      <c r="E29" s="125"/>
      <c r="F29" s="125"/>
      <c r="G29" s="125"/>
      <c r="H29" s="125"/>
      <c r="K29" s="341"/>
      <c r="L29" s="341"/>
      <c r="M29" s="341">
        <f>SUM(M22:M28)</f>
        <v>97513.079999999987</v>
      </c>
      <c r="N29" s="341"/>
      <c r="O29" s="342"/>
      <c r="P29" s="341"/>
      <c r="Q29" s="341">
        <f>SUM(Q22:Q28)</f>
        <v>1043</v>
      </c>
      <c r="R29" s="341"/>
      <c r="S29" s="341"/>
    </row>
    <row r="30" spans="2:19" ht="15.75" thickBot="1">
      <c r="B30" s="127" t="s">
        <v>473</v>
      </c>
      <c r="C30" s="128">
        <f>C10+C21</f>
        <v>19407224</v>
      </c>
      <c r="D30" s="128">
        <f t="shared" ref="D30:F30" si="11">D10+D21</f>
        <v>1759873.9099999997</v>
      </c>
      <c r="E30" s="128">
        <f t="shared" si="11"/>
        <v>21167097.91</v>
      </c>
      <c r="F30" s="128">
        <f t="shared" si="11"/>
        <v>9620400.7200000007</v>
      </c>
      <c r="G30" s="128">
        <f>G10+G21</f>
        <v>9544959.4800000004</v>
      </c>
      <c r="H30" s="128">
        <f>H10+H21</f>
        <v>11546697.189999999</v>
      </c>
      <c r="K30" s="271">
        <f>SUM(K22:K27)</f>
        <v>99.999999999999986</v>
      </c>
    </row>
    <row r="31" spans="2:19" hidden="1">
      <c r="C31" s="130">
        <v>9110631</v>
      </c>
      <c r="D31" s="130">
        <v>892597.0199999999</v>
      </c>
      <c r="E31" s="130">
        <v>10003228.02</v>
      </c>
      <c r="F31" s="130">
        <v>9708823.3200000003</v>
      </c>
      <c r="G31" s="130">
        <v>9428930.709999999</v>
      </c>
      <c r="H31" s="130">
        <v>294404.7</v>
      </c>
    </row>
    <row r="32" spans="2:19" hidden="1">
      <c r="C32" s="130"/>
      <c r="D32" s="130"/>
      <c r="E32" s="130"/>
      <c r="F32" s="130"/>
      <c r="G32" s="130"/>
      <c r="H32" s="130"/>
    </row>
    <row r="33" spans="3:9" hidden="1">
      <c r="C33" s="130">
        <v>19221262</v>
      </c>
      <c r="D33" s="130">
        <v>-3086034.44</v>
      </c>
      <c r="E33" s="130">
        <v>16135227.559999999</v>
      </c>
      <c r="F33" s="130">
        <v>15855357.609999999</v>
      </c>
      <c r="G33" s="130">
        <v>15575156.5</v>
      </c>
      <c r="H33" s="130">
        <v>279869.95</v>
      </c>
    </row>
    <row r="34" spans="3:9" hidden="1">
      <c r="C34" s="130"/>
      <c r="D34" s="130"/>
      <c r="E34" s="130"/>
      <c r="F34" s="130"/>
      <c r="G34" s="130"/>
      <c r="H34" s="130"/>
    </row>
    <row r="35" spans="3:9" hidden="1">
      <c r="C35" s="330">
        <f>C10+C21</f>
        <v>19407224</v>
      </c>
      <c r="D35" s="330">
        <f t="shared" ref="D35:H35" si="12">D10+D21</f>
        <v>1759873.9099999997</v>
      </c>
      <c r="E35" s="330">
        <f t="shared" si="12"/>
        <v>21167097.91</v>
      </c>
      <c r="F35" s="330">
        <f t="shared" si="12"/>
        <v>9620400.7200000007</v>
      </c>
      <c r="G35" s="330">
        <f t="shared" si="12"/>
        <v>9544959.4800000004</v>
      </c>
      <c r="H35" s="330">
        <f t="shared" si="12"/>
        <v>11546697.189999999</v>
      </c>
    </row>
    <row r="36" spans="3:9" hidden="1">
      <c r="C36" s="271"/>
      <c r="D36" s="271"/>
      <c r="E36" s="271"/>
      <c r="F36" s="271"/>
    </row>
    <row r="37" spans="3:9" hidden="1">
      <c r="C37" s="330">
        <f>C33-C35</f>
        <v>-185962</v>
      </c>
      <c r="D37" s="330">
        <f t="shared" ref="D37:H37" si="13">D33-D35</f>
        <v>-4845908.3499999996</v>
      </c>
      <c r="E37" s="330">
        <f t="shared" si="13"/>
        <v>-5031870.3500000015</v>
      </c>
      <c r="F37" s="330">
        <f t="shared" si="13"/>
        <v>6234956.8899999987</v>
      </c>
      <c r="G37" s="330">
        <f t="shared" si="13"/>
        <v>6030197.0199999996</v>
      </c>
      <c r="H37" s="330">
        <f t="shared" si="13"/>
        <v>-11266827.24</v>
      </c>
    </row>
    <row r="38" spans="3:9" hidden="1">
      <c r="C38" s="272">
        <f>C37-C10</f>
        <v>-10309574</v>
      </c>
      <c r="D38" s="273">
        <f>C38/6</f>
        <v>-1718262.3333333333</v>
      </c>
      <c r="E38" s="271"/>
      <c r="F38" s="271"/>
    </row>
    <row r="39" spans="3:9" hidden="1">
      <c r="C39" s="271"/>
      <c r="D39" s="271"/>
      <c r="E39" s="271"/>
      <c r="F39" s="271"/>
    </row>
    <row r="40" spans="3:9" hidden="1">
      <c r="C40" s="271"/>
      <c r="D40" s="271"/>
      <c r="E40" s="271"/>
      <c r="F40" s="271"/>
    </row>
    <row r="41" spans="3:9">
      <c r="C41" s="271">
        <v>10123612</v>
      </c>
    </row>
    <row r="42" spans="3:9">
      <c r="C42" s="272">
        <v>19407224</v>
      </c>
      <c r="D42" s="272">
        <v>1759873.9100000001</v>
      </c>
      <c r="E42" s="272">
        <v>21167097.91</v>
      </c>
      <c r="F42" s="272">
        <v>9620400.7199999988</v>
      </c>
      <c r="G42" s="272">
        <v>9544959.4800000004</v>
      </c>
      <c r="H42" s="272">
        <v>11546697.189999999</v>
      </c>
      <c r="I42" s="130"/>
    </row>
    <row r="43" spans="3:9">
      <c r="C43" s="272"/>
      <c r="D43" s="272"/>
      <c r="E43" s="272">
        <f>G12+G22</f>
        <v>1132837.6499999999</v>
      </c>
      <c r="F43" s="272"/>
      <c r="G43" s="272">
        <f>F30-G30</f>
        <v>75441.240000000224</v>
      </c>
      <c r="H43" s="272"/>
      <c r="I43" s="130"/>
    </row>
    <row r="44" spans="3:9">
      <c r="C44" s="272">
        <f>C42-C30</f>
        <v>0</v>
      </c>
      <c r="D44" s="272">
        <f t="shared" ref="D44:H44" si="14">D42-D30</f>
        <v>0</v>
      </c>
      <c r="E44" s="272">
        <f t="shared" si="14"/>
        <v>0</v>
      </c>
      <c r="F44" s="272">
        <f t="shared" si="14"/>
        <v>0</v>
      </c>
      <c r="G44" s="272">
        <f t="shared" si="14"/>
        <v>0</v>
      </c>
      <c r="H44" s="272">
        <f t="shared" si="14"/>
        <v>0</v>
      </c>
      <c r="I44" s="130"/>
    </row>
    <row r="45" spans="3:9">
      <c r="E45" s="272">
        <f t="shared" ref="E45:E48" si="15">G14+G24</f>
        <v>4910578.5600000005</v>
      </c>
      <c r="F45" s="271"/>
      <c r="G45" s="273">
        <v>201584.19</v>
      </c>
    </row>
    <row r="46" spans="3:9">
      <c r="E46" s="272">
        <f t="shared" si="15"/>
        <v>475360.84</v>
      </c>
      <c r="F46" s="271"/>
      <c r="G46" s="273">
        <v>97513.08</v>
      </c>
    </row>
    <row r="47" spans="3:9">
      <c r="E47" s="272">
        <f t="shared" si="15"/>
        <v>861189.98</v>
      </c>
      <c r="F47" s="271"/>
      <c r="G47" s="273">
        <v>1043</v>
      </c>
    </row>
    <row r="48" spans="3:9">
      <c r="E48" s="272">
        <f t="shared" si="15"/>
        <v>521884.59</v>
      </c>
      <c r="F48" s="271"/>
      <c r="G48" s="343">
        <f>SUM(G45:G47)</f>
        <v>300140.27</v>
      </c>
    </row>
    <row r="49" spans="3:8">
      <c r="E49" s="271"/>
      <c r="F49" s="271"/>
      <c r="G49" s="271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3:8">
      <c r="C65" s="130"/>
      <c r="D65" s="130"/>
      <c r="E65" s="130"/>
      <c r="F65" s="130"/>
      <c r="G65" s="130"/>
      <c r="H65" s="130"/>
    </row>
    <row r="66" spans="3:8">
      <c r="C66" s="130"/>
      <c r="D66" s="130"/>
      <c r="E66" s="130"/>
      <c r="F66" s="130"/>
      <c r="G66" s="130"/>
      <c r="H66" s="130"/>
    </row>
    <row r="67" spans="3:8">
      <c r="C67" s="130"/>
      <c r="D67" s="130"/>
      <c r="E67" s="130"/>
      <c r="F67" s="130"/>
      <c r="G67" s="130"/>
      <c r="H67" s="130"/>
    </row>
    <row r="68" spans="3:8">
      <c r="C68" s="130"/>
      <c r="D68" s="130"/>
      <c r="E68" s="130"/>
      <c r="F68" s="130"/>
      <c r="G68" s="130"/>
      <c r="H68" s="130"/>
    </row>
    <row r="69" spans="3:8">
      <c r="C69" s="130"/>
      <c r="D69" s="130"/>
      <c r="E69" s="130"/>
      <c r="F69" s="130"/>
      <c r="G69" s="130"/>
      <c r="H69" s="130"/>
    </row>
    <row r="70" spans="3:8">
      <c r="C70" s="130"/>
      <c r="D70" s="130"/>
      <c r="E70" s="130"/>
      <c r="F70" s="130"/>
      <c r="G70" s="130"/>
      <c r="H70" s="130"/>
    </row>
    <row r="71" spans="3:8">
      <c r="C71" s="130"/>
      <c r="D71" s="130"/>
      <c r="E71" s="130"/>
      <c r="F71" s="130"/>
      <c r="G71" s="130"/>
      <c r="H71" s="130"/>
    </row>
    <row r="72" spans="3:8">
      <c r="C72" s="130"/>
      <c r="D72" s="130"/>
      <c r="E72" s="130"/>
      <c r="F72" s="130"/>
      <c r="G72" s="130"/>
      <c r="H72" s="130"/>
    </row>
    <row r="73" spans="3:8">
      <c r="C73" s="130"/>
      <c r="D73" s="130"/>
      <c r="E73" s="130"/>
      <c r="F73" s="130"/>
      <c r="G73" s="130"/>
      <c r="H73" s="130"/>
    </row>
    <row r="74" spans="3:8">
      <c r="C74" s="130"/>
      <c r="D74" s="130"/>
      <c r="E74" s="130"/>
      <c r="F74" s="130"/>
      <c r="G74" s="130"/>
      <c r="H74" s="130"/>
    </row>
    <row r="75" spans="3:8">
      <c r="C75" s="130"/>
      <c r="D75" s="130"/>
      <c r="E75" s="130"/>
      <c r="F75" s="130"/>
      <c r="G75" s="130"/>
      <c r="H75" s="130"/>
    </row>
    <row r="76" spans="3:8">
      <c r="C76" s="130"/>
      <c r="D76" s="130"/>
      <c r="E76" s="130"/>
      <c r="F76" s="130"/>
      <c r="G76" s="130"/>
      <c r="H76" s="130"/>
    </row>
    <row r="77" spans="3:8">
      <c r="C77" s="130"/>
      <c r="D77" s="130"/>
      <c r="E77" s="130"/>
      <c r="F77" s="130"/>
      <c r="G77" s="130"/>
      <c r="H77" s="130"/>
    </row>
    <row r="78" spans="3:8">
      <c r="C78" s="130"/>
      <c r="D78" s="130"/>
      <c r="E78" s="130"/>
      <c r="F78" s="130"/>
      <c r="G78" s="130"/>
      <c r="H78" s="130"/>
    </row>
    <row r="79" spans="3:8">
      <c r="C79" s="130"/>
      <c r="D79" s="130"/>
      <c r="E79" s="130"/>
      <c r="F79" s="130"/>
      <c r="G79" s="130"/>
      <c r="H79" s="130"/>
    </row>
    <row r="80" spans="3:8">
      <c r="C80" s="130"/>
      <c r="D80" s="130"/>
      <c r="E80" s="130"/>
      <c r="F80" s="130"/>
      <c r="G80" s="130"/>
      <c r="H80" s="130"/>
    </row>
    <row r="81" spans="3:8">
      <c r="C81" s="130"/>
      <c r="D81" s="130"/>
      <c r="E81" s="130"/>
      <c r="F81" s="130"/>
      <c r="G81" s="130"/>
      <c r="H81" s="13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E88" sqref="E88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7" width="14.42578125" customWidth="1"/>
    <col min="8" max="8" width="15.28515625" customWidth="1"/>
    <col min="9" max="9" width="16.7109375" customWidth="1"/>
  </cols>
  <sheetData>
    <row r="1" spans="1:9" ht="13.5" thickBot="1"/>
    <row r="2" spans="1:9" s="154" customFormat="1" ht="15">
      <c r="B2" s="491" t="s">
        <v>525</v>
      </c>
      <c r="C2" s="492"/>
      <c r="D2" s="492"/>
      <c r="E2" s="492"/>
      <c r="F2" s="492"/>
      <c r="G2" s="492"/>
      <c r="H2" s="492"/>
      <c r="I2" s="493"/>
    </row>
    <row r="3" spans="1:9" s="154" customFormat="1" ht="15">
      <c r="B3" s="494" t="s">
        <v>366</v>
      </c>
      <c r="C3" s="495"/>
      <c r="D3" s="495"/>
      <c r="E3" s="495"/>
      <c r="F3" s="495"/>
      <c r="G3" s="495"/>
      <c r="H3" s="495"/>
      <c r="I3" s="496"/>
    </row>
    <row r="4" spans="1:9" s="154" customFormat="1" ht="15">
      <c r="B4" s="494" t="s">
        <v>474</v>
      </c>
      <c r="C4" s="495"/>
      <c r="D4" s="495"/>
      <c r="E4" s="495"/>
      <c r="F4" s="495"/>
      <c r="G4" s="495"/>
      <c r="H4" s="495"/>
      <c r="I4" s="496"/>
    </row>
    <row r="5" spans="1:9" s="154" customFormat="1" ht="15">
      <c r="B5" s="494" t="s">
        <v>540</v>
      </c>
      <c r="C5" s="495"/>
      <c r="D5" s="495"/>
      <c r="E5" s="495"/>
      <c r="F5" s="495"/>
      <c r="G5" s="495"/>
      <c r="H5" s="495"/>
      <c r="I5" s="496"/>
    </row>
    <row r="6" spans="1:9" s="154" customFormat="1" ht="15.75" thickBot="1">
      <c r="B6" s="497" t="s">
        <v>4</v>
      </c>
      <c r="C6" s="498"/>
      <c r="D6" s="498"/>
      <c r="E6" s="498"/>
      <c r="F6" s="498"/>
      <c r="G6" s="498"/>
      <c r="H6" s="498"/>
      <c r="I6" s="499"/>
    </row>
    <row r="7" spans="1:9" s="158" customFormat="1" ht="7.5" customHeight="1" thickBot="1">
      <c r="A7" s="155"/>
      <c r="B7" s="156"/>
      <c r="C7" s="156"/>
      <c r="D7" s="157"/>
      <c r="E7" s="157"/>
      <c r="F7" s="157"/>
      <c r="G7" s="157"/>
      <c r="H7" s="157"/>
      <c r="I7" s="156"/>
    </row>
    <row r="8" spans="1:9" s="154" customFormat="1" ht="15.75" thickBot="1">
      <c r="B8" s="491" t="s">
        <v>128</v>
      </c>
      <c r="C8" s="500"/>
      <c r="D8" s="502" t="s">
        <v>456</v>
      </c>
      <c r="E8" s="503"/>
      <c r="F8" s="503"/>
      <c r="G8" s="503"/>
      <c r="H8" s="504"/>
      <c r="I8" s="505" t="s">
        <v>149</v>
      </c>
    </row>
    <row r="9" spans="1:9" s="154" customFormat="1" ht="30.75" thickBot="1">
      <c r="B9" s="497"/>
      <c r="C9" s="501"/>
      <c r="D9" s="185" t="s">
        <v>475</v>
      </c>
      <c r="E9" s="185" t="s">
        <v>476</v>
      </c>
      <c r="F9" s="185" t="s">
        <v>477</v>
      </c>
      <c r="G9" s="185" t="s">
        <v>153</v>
      </c>
      <c r="H9" s="185" t="s">
        <v>154</v>
      </c>
      <c r="I9" s="506"/>
    </row>
    <row r="10" spans="1:9" ht="7.9" customHeight="1">
      <c r="B10" s="489"/>
      <c r="C10" s="490"/>
      <c r="D10" s="132"/>
      <c r="E10" s="132"/>
      <c r="F10" s="132"/>
      <c r="G10" s="132"/>
      <c r="H10" s="132"/>
      <c r="I10" s="132"/>
    </row>
    <row r="11" spans="1:9" ht="14.45" customHeight="1">
      <c r="B11" s="133" t="s">
        <v>478</v>
      </c>
      <c r="C11" s="134"/>
      <c r="D11" s="282">
        <f>D12+D21+D29+D39</f>
        <v>10123612</v>
      </c>
      <c r="E11" s="282">
        <f t="shared" ref="E11:H11" si="0">E12+E21+E29+E39</f>
        <v>1567827.5199999998</v>
      </c>
      <c r="F11" s="282">
        <f t="shared" si="0"/>
        <v>11691439.52</v>
      </c>
      <c r="G11" s="282">
        <f t="shared" si="0"/>
        <v>4299502.6000000006</v>
      </c>
      <c r="H11" s="282">
        <f t="shared" si="0"/>
        <v>4225104.3600000003</v>
      </c>
      <c r="I11" s="310">
        <f>F11-G11</f>
        <v>7391936.919999999</v>
      </c>
    </row>
    <row r="12" spans="1:9" ht="15">
      <c r="B12" s="133" t="s">
        <v>479</v>
      </c>
      <c r="C12" s="134"/>
      <c r="D12" s="280">
        <f>SUM(D13:D20)</f>
        <v>0</v>
      </c>
      <c r="E12" s="280">
        <f t="shared" ref="E12:H12" si="1">SUM(E13:E20)</f>
        <v>0</v>
      </c>
      <c r="F12" s="280">
        <f t="shared" si="1"/>
        <v>0</v>
      </c>
      <c r="G12" s="280">
        <f t="shared" si="1"/>
        <v>0</v>
      </c>
      <c r="H12" s="280">
        <f t="shared" si="1"/>
        <v>0</v>
      </c>
      <c r="I12" s="136"/>
    </row>
    <row r="13" spans="1:9" ht="15">
      <c r="B13" s="137"/>
      <c r="C13" s="138" t="s">
        <v>480</v>
      </c>
      <c r="D13" s="275"/>
      <c r="E13" s="276"/>
      <c r="F13" s="276"/>
      <c r="G13" s="276"/>
      <c r="H13" s="277"/>
      <c r="I13" s="140"/>
    </row>
    <row r="14" spans="1:9" ht="15">
      <c r="B14" s="137"/>
      <c r="C14" s="138" t="s">
        <v>481</v>
      </c>
      <c r="D14" s="275"/>
      <c r="E14" s="276"/>
      <c r="F14" s="276"/>
      <c r="G14" s="276"/>
      <c r="H14" s="277"/>
      <c r="I14" s="140"/>
    </row>
    <row r="15" spans="1:9" ht="15">
      <c r="B15" s="137"/>
      <c r="C15" s="138" t="s">
        <v>482</v>
      </c>
      <c r="D15" s="275"/>
      <c r="E15" s="276"/>
      <c r="F15" s="276"/>
      <c r="G15" s="276"/>
      <c r="H15" s="277"/>
      <c r="I15" s="139"/>
    </row>
    <row r="16" spans="1:9" ht="15">
      <c r="B16" s="137"/>
      <c r="C16" s="138" t="s">
        <v>483</v>
      </c>
      <c r="D16" s="275"/>
      <c r="E16" s="276"/>
      <c r="F16" s="276"/>
      <c r="G16" s="276"/>
      <c r="H16" s="276"/>
      <c r="I16" s="139"/>
    </row>
    <row r="17" spans="2:9" ht="15">
      <c r="B17" s="137"/>
      <c r="C17" s="138" t="s">
        <v>484</v>
      </c>
      <c r="D17" s="275"/>
      <c r="E17" s="276"/>
      <c r="F17" s="276"/>
      <c r="G17" s="276"/>
      <c r="H17" s="276"/>
      <c r="I17" s="139"/>
    </row>
    <row r="18" spans="2:9" ht="15">
      <c r="B18" s="137"/>
      <c r="C18" s="138" t="s">
        <v>485</v>
      </c>
      <c r="D18" s="275"/>
      <c r="E18" s="276"/>
      <c r="F18" s="276"/>
      <c r="G18" s="276"/>
      <c r="H18" s="276"/>
      <c r="I18" s="139"/>
    </row>
    <row r="19" spans="2:9" ht="15">
      <c r="B19" s="137"/>
      <c r="C19" s="138" t="s">
        <v>486</v>
      </c>
      <c r="D19" s="275"/>
      <c r="E19" s="276"/>
      <c r="F19" s="276"/>
      <c r="G19" s="276"/>
      <c r="H19" s="276"/>
      <c r="I19" s="139"/>
    </row>
    <row r="20" spans="2:9" ht="15">
      <c r="B20" s="137"/>
      <c r="C20" s="138" t="s">
        <v>487</v>
      </c>
      <c r="D20" s="275"/>
      <c r="E20" s="276"/>
      <c r="F20" s="276"/>
      <c r="G20" s="276"/>
      <c r="H20" s="276"/>
      <c r="I20" s="139"/>
    </row>
    <row r="21" spans="2:9" ht="15">
      <c r="B21" s="133" t="s">
        <v>488</v>
      </c>
      <c r="C21" s="134"/>
      <c r="D21" s="309">
        <f>SUM(D22:D28)</f>
        <v>10123612</v>
      </c>
      <c r="E21" s="309">
        <f t="shared" ref="E21:H21" si="2">SUM(E22:E28)</f>
        <v>1567827.5199999998</v>
      </c>
      <c r="F21" s="309">
        <f t="shared" si="2"/>
        <v>11691439.52</v>
      </c>
      <c r="G21" s="309">
        <f t="shared" si="2"/>
        <v>4299502.6000000006</v>
      </c>
      <c r="H21" s="309">
        <f t="shared" si="2"/>
        <v>4225104.3600000003</v>
      </c>
      <c r="I21" s="309">
        <f>F21-G21</f>
        <v>7391936.919999999</v>
      </c>
    </row>
    <row r="22" spans="2:9" ht="15">
      <c r="B22" s="137"/>
      <c r="C22" s="138" t="s">
        <v>489</v>
      </c>
      <c r="D22" s="275"/>
      <c r="E22" s="276"/>
      <c r="F22" s="276"/>
      <c r="G22" s="276"/>
      <c r="H22" s="276"/>
      <c r="I22" s="139"/>
    </row>
    <row r="23" spans="2:9" ht="15">
      <c r="B23" s="137"/>
      <c r="C23" s="138" t="s">
        <v>490</v>
      </c>
      <c r="D23" s="275"/>
      <c r="E23" s="276"/>
      <c r="F23" s="276"/>
      <c r="G23" s="276"/>
      <c r="H23" s="276"/>
      <c r="I23" s="139"/>
    </row>
    <row r="24" spans="2:9" ht="15">
      <c r="B24" s="137"/>
      <c r="C24" s="138" t="s">
        <v>491</v>
      </c>
      <c r="D24" s="275"/>
      <c r="E24" s="276"/>
      <c r="F24" s="276"/>
      <c r="G24" s="276"/>
      <c r="H24" s="276"/>
      <c r="I24" s="139"/>
    </row>
    <row r="25" spans="2:9" ht="15">
      <c r="B25" s="137"/>
      <c r="C25" s="138" t="s">
        <v>492</v>
      </c>
      <c r="D25" s="275"/>
      <c r="E25" s="276"/>
      <c r="F25" s="276"/>
      <c r="G25" s="276"/>
      <c r="H25" s="276"/>
      <c r="I25" s="139"/>
    </row>
    <row r="26" spans="2:9" ht="15">
      <c r="B26" s="137"/>
      <c r="C26" s="138" t="s">
        <v>493</v>
      </c>
      <c r="D26" s="311">
        <f>'F6b. EAEPE ADMVA'!C10</f>
        <v>10123612</v>
      </c>
      <c r="E26" s="308">
        <f>'F6b. EAEPE ADMVA'!D10</f>
        <v>1567827.5199999998</v>
      </c>
      <c r="F26" s="308">
        <f>D26+E26</f>
        <v>11691439.52</v>
      </c>
      <c r="G26" s="308">
        <f>'F6b. EAEPE ADMVA'!F10</f>
        <v>4299502.6000000006</v>
      </c>
      <c r="H26" s="308">
        <f>'F6b. EAEPE ADMVA'!G10</f>
        <v>4225104.3600000003</v>
      </c>
      <c r="I26" s="308">
        <f>F26-G26</f>
        <v>7391936.919999999</v>
      </c>
    </row>
    <row r="27" spans="2:9" ht="15">
      <c r="B27" s="137"/>
      <c r="C27" s="138" t="s">
        <v>494</v>
      </c>
      <c r="D27" s="275"/>
      <c r="E27" s="276"/>
      <c r="F27" s="276"/>
      <c r="G27" s="276"/>
      <c r="H27" s="276"/>
      <c r="I27" s="139"/>
    </row>
    <row r="28" spans="2:9" ht="15">
      <c r="B28" s="137"/>
      <c r="C28" s="138" t="s">
        <v>495</v>
      </c>
      <c r="D28" s="275"/>
      <c r="E28" s="276"/>
      <c r="F28" s="276"/>
      <c r="G28" s="276"/>
      <c r="H28" s="276"/>
      <c r="I28" s="139"/>
    </row>
    <row r="29" spans="2:9" ht="15">
      <c r="B29" s="141" t="s">
        <v>496</v>
      </c>
      <c r="C29" s="142"/>
      <c r="D29" s="280">
        <f>SUM(D30:D38)</f>
        <v>0</v>
      </c>
      <c r="E29" s="280">
        <f t="shared" ref="E29:H29" si="3">SUM(E30:E38)</f>
        <v>0</v>
      </c>
      <c r="F29" s="280">
        <f t="shared" si="3"/>
        <v>0</v>
      </c>
      <c r="G29" s="280">
        <f t="shared" si="3"/>
        <v>0</v>
      </c>
      <c r="H29" s="280">
        <f t="shared" si="3"/>
        <v>0</v>
      </c>
      <c r="I29" s="135"/>
    </row>
    <row r="30" spans="2:9" ht="15">
      <c r="B30" s="137"/>
      <c r="C30" s="138" t="s">
        <v>497</v>
      </c>
      <c r="D30" s="275"/>
      <c r="E30" s="276"/>
      <c r="F30" s="276"/>
      <c r="G30" s="276"/>
      <c r="H30" s="276"/>
      <c r="I30" s="139"/>
    </row>
    <row r="31" spans="2:9" ht="15">
      <c r="B31" s="137"/>
      <c r="C31" s="138" t="s">
        <v>498</v>
      </c>
      <c r="D31" s="275"/>
      <c r="E31" s="276"/>
      <c r="F31" s="276"/>
      <c r="G31" s="276"/>
      <c r="H31" s="276"/>
      <c r="I31" s="139"/>
    </row>
    <row r="32" spans="2:9" ht="15">
      <c r="B32" s="137"/>
      <c r="C32" s="138" t="s">
        <v>499</v>
      </c>
      <c r="D32" s="275"/>
      <c r="E32" s="276"/>
      <c r="F32" s="276"/>
      <c r="G32" s="276"/>
      <c r="H32" s="276"/>
      <c r="I32" s="139"/>
    </row>
    <row r="33" spans="2:9" ht="15">
      <c r="B33" s="137"/>
      <c r="C33" s="138" t="s">
        <v>500</v>
      </c>
      <c r="D33" s="275"/>
      <c r="E33" s="276"/>
      <c r="F33" s="276"/>
      <c r="G33" s="276"/>
      <c r="H33" s="276"/>
      <c r="I33" s="139"/>
    </row>
    <row r="34" spans="2:9" ht="15">
      <c r="B34" s="137"/>
      <c r="C34" s="138" t="s">
        <v>501</v>
      </c>
      <c r="D34" s="275"/>
      <c r="E34" s="276"/>
      <c r="F34" s="276"/>
      <c r="G34" s="276"/>
      <c r="H34" s="276"/>
      <c r="I34" s="139"/>
    </row>
    <row r="35" spans="2:9" ht="15">
      <c r="B35" s="137"/>
      <c r="C35" s="138" t="s">
        <v>502</v>
      </c>
      <c r="D35" s="275"/>
      <c r="E35" s="276"/>
      <c r="F35" s="276"/>
      <c r="G35" s="276"/>
      <c r="H35" s="276"/>
      <c r="I35" s="139"/>
    </row>
    <row r="36" spans="2:9" ht="15">
      <c r="B36" s="137"/>
      <c r="C36" s="138" t="s">
        <v>503</v>
      </c>
      <c r="D36" s="275"/>
      <c r="E36" s="276"/>
      <c r="F36" s="276"/>
      <c r="G36" s="276"/>
      <c r="H36" s="276"/>
      <c r="I36" s="139"/>
    </row>
    <row r="37" spans="2:9" ht="15">
      <c r="B37" s="137"/>
      <c r="C37" s="138" t="s">
        <v>504</v>
      </c>
      <c r="D37" s="275"/>
      <c r="E37" s="276"/>
      <c r="F37" s="276"/>
      <c r="G37" s="276"/>
      <c r="H37" s="276"/>
      <c r="I37" s="139"/>
    </row>
    <row r="38" spans="2:9" ht="15">
      <c r="B38" s="137"/>
      <c r="C38" s="138" t="s">
        <v>505</v>
      </c>
      <c r="D38" s="275"/>
      <c r="E38" s="276"/>
      <c r="F38" s="276"/>
      <c r="G38" s="276"/>
      <c r="H38" s="276"/>
      <c r="I38" s="139"/>
    </row>
    <row r="39" spans="2:9" ht="15">
      <c r="B39" s="141" t="s">
        <v>506</v>
      </c>
      <c r="C39" s="142"/>
      <c r="D39" s="280">
        <f>SUM(D40:D43)</f>
        <v>0</v>
      </c>
      <c r="E39" s="280">
        <f t="shared" ref="E39:H39" si="4">SUM(E40:E43)</f>
        <v>0</v>
      </c>
      <c r="F39" s="280">
        <f t="shared" si="4"/>
        <v>0</v>
      </c>
      <c r="G39" s="280">
        <f t="shared" si="4"/>
        <v>0</v>
      </c>
      <c r="H39" s="280">
        <f t="shared" si="4"/>
        <v>0</v>
      </c>
      <c r="I39" s="135"/>
    </row>
    <row r="40" spans="2:9" ht="15">
      <c r="B40" s="137"/>
      <c r="C40" s="143" t="s">
        <v>507</v>
      </c>
      <c r="D40" s="275"/>
      <c r="E40" s="276"/>
      <c r="F40" s="276"/>
      <c r="G40" s="276"/>
      <c r="H40" s="276"/>
      <c r="I40" s="139"/>
    </row>
    <row r="41" spans="2:9" ht="30">
      <c r="B41" s="137"/>
      <c r="C41" s="144" t="s">
        <v>508</v>
      </c>
      <c r="D41" s="275"/>
      <c r="E41" s="276"/>
      <c r="F41" s="276"/>
      <c r="G41" s="276"/>
      <c r="H41" s="276"/>
      <c r="I41" s="139"/>
    </row>
    <row r="42" spans="2:9" ht="15">
      <c r="B42" s="137"/>
      <c r="C42" s="143" t="s">
        <v>509</v>
      </c>
      <c r="D42" s="275"/>
      <c r="E42" s="276"/>
      <c r="F42" s="276"/>
      <c r="G42" s="276"/>
      <c r="H42" s="276"/>
      <c r="I42" s="139"/>
    </row>
    <row r="43" spans="2:9" ht="15">
      <c r="B43" s="137"/>
      <c r="C43" s="143" t="s">
        <v>510</v>
      </c>
      <c r="D43" s="275"/>
      <c r="E43" s="276"/>
      <c r="F43" s="276"/>
      <c r="G43" s="276"/>
      <c r="H43" s="276"/>
      <c r="I43" s="139"/>
    </row>
    <row r="44" spans="2:9" ht="15">
      <c r="B44" s="133" t="s">
        <v>511</v>
      </c>
      <c r="C44" s="134"/>
      <c r="D44" s="282">
        <f>D45+D54+D62+D72</f>
        <v>9283612</v>
      </c>
      <c r="E44" s="282">
        <f t="shared" ref="E44:H44" si="5">E45+E54+E62+E72</f>
        <v>192046.39</v>
      </c>
      <c r="F44" s="282">
        <f t="shared" si="5"/>
        <v>9475658.3900000006</v>
      </c>
      <c r="G44" s="282">
        <f t="shared" si="5"/>
        <v>5320898.12</v>
      </c>
      <c r="H44" s="282">
        <f t="shared" si="5"/>
        <v>5319855.12</v>
      </c>
      <c r="I44" s="282">
        <f>F44-G44</f>
        <v>4154760.2700000005</v>
      </c>
    </row>
    <row r="45" spans="2:9" ht="15">
      <c r="B45" s="145" t="s">
        <v>479</v>
      </c>
      <c r="C45" s="146"/>
      <c r="D45" s="274"/>
      <c r="E45" s="274"/>
      <c r="F45" s="274"/>
      <c r="G45" s="274"/>
      <c r="H45" s="274"/>
      <c r="I45" s="135"/>
    </row>
    <row r="46" spans="2:9" ht="15">
      <c r="B46" s="137"/>
      <c r="C46" s="143" t="s">
        <v>480</v>
      </c>
      <c r="D46" s="275"/>
      <c r="E46" s="276"/>
      <c r="F46" s="276"/>
      <c r="G46" s="276"/>
      <c r="H46" s="276"/>
      <c r="I46" s="139"/>
    </row>
    <row r="47" spans="2:9" ht="15">
      <c r="B47" s="137"/>
      <c r="C47" s="143" t="s">
        <v>481</v>
      </c>
      <c r="D47" s="275"/>
      <c r="E47" s="276"/>
      <c r="F47" s="276"/>
      <c r="G47" s="276"/>
      <c r="H47" s="276"/>
      <c r="I47" s="139"/>
    </row>
    <row r="48" spans="2:9" ht="15">
      <c r="B48" s="137"/>
      <c r="C48" s="143" t="s">
        <v>482</v>
      </c>
      <c r="D48" s="275"/>
      <c r="E48" s="276"/>
      <c r="F48" s="276"/>
      <c r="G48" s="276"/>
      <c r="H48" s="276"/>
      <c r="I48" s="139"/>
    </row>
    <row r="49" spans="2:9" ht="15">
      <c r="B49" s="137"/>
      <c r="C49" s="143" t="s">
        <v>483</v>
      </c>
      <c r="D49" s="275"/>
      <c r="E49" s="276"/>
      <c r="F49" s="276"/>
      <c r="G49" s="276"/>
      <c r="H49" s="276"/>
      <c r="I49" s="139"/>
    </row>
    <row r="50" spans="2:9" ht="15">
      <c r="B50" s="137"/>
      <c r="C50" s="143" t="s">
        <v>484</v>
      </c>
      <c r="D50" s="275"/>
      <c r="E50" s="276"/>
      <c r="F50" s="276"/>
      <c r="G50" s="276"/>
      <c r="H50" s="276"/>
      <c r="I50" s="139"/>
    </row>
    <row r="51" spans="2:9" ht="15">
      <c r="B51" s="137"/>
      <c r="C51" s="143" t="s">
        <v>485</v>
      </c>
      <c r="D51" s="275"/>
      <c r="E51" s="276"/>
      <c r="F51" s="276"/>
      <c r="G51" s="276"/>
      <c r="H51" s="276"/>
      <c r="I51" s="139"/>
    </row>
    <row r="52" spans="2:9" ht="15">
      <c r="B52" s="137"/>
      <c r="C52" s="143" t="s">
        <v>486</v>
      </c>
      <c r="D52" s="275"/>
      <c r="E52" s="276"/>
      <c r="F52" s="276"/>
      <c r="G52" s="276"/>
      <c r="H52" s="276"/>
      <c r="I52" s="139"/>
    </row>
    <row r="53" spans="2:9" ht="15">
      <c r="B53" s="137"/>
      <c r="C53" s="143" t="s">
        <v>487</v>
      </c>
      <c r="D53" s="275"/>
      <c r="E53" s="276"/>
      <c r="F53" s="276"/>
      <c r="G53" s="276"/>
      <c r="H53" s="276"/>
      <c r="I53" s="139"/>
    </row>
    <row r="54" spans="2:9" ht="15">
      <c r="B54" s="133" t="s">
        <v>488</v>
      </c>
      <c r="C54" s="134"/>
      <c r="D54" s="309">
        <f>SUM(D55:D61)</f>
        <v>9283612</v>
      </c>
      <c r="E54" s="312">
        <f t="shared" ref="E54:H54" si="6">SUM(E55:E61)</f>
        <v>192046.39</v>
      </c>
      <c r="F54" s="312">
        <f t="shared" si="6"/>
        <v>9475658.3900000006</v>
      </c>
      <c r="G54" s="312">
        <f t="shared" si="6"/>
        <v>5320898.12</v>
      </c>
      <c r="H54" s="312">
        <f t="shared" si="6"/>
        <v>5319855.12</v>
      </c>
      <c r="I54" s="312">
        <f>F54-G54</f>
        <v>4154760.2700000005</v>
      </c>
    </row>
    <row r="55" spans="2:9" ht="15">
      <c r="B55" s="137"/>
      <c r="C55" s="361" t="s">
        <v>489</v>
      </c>
      <c r="D55" s="275"/>
      <c r="E55" s="277"/>
      <c r="F55" s="277"/>
      <c r="G55" s="277"/>
      <c r="H55" s="277"/>
      <c r="I55" s="140"/>
    </row>
    <row r="56" spans="2:9" ht="15">
      <c r="B56" s="137"/>
      <c r="C56" s="361" t="s">
        <v>490</v>
      </c>
      <c r="D56" s="275"/>
      <c r="E56" s="277"/>
      <c r="F56" s="277"/>
      <c r="G56" s="277"/>
      <c r="H56" s="277"/>
      <c r="I56" s="140"/>
    </row>
    <row r="57" spans="2:9" ht="15">
      <c r="B57" s="137"/>
      <c r="C57" s="361" t="s">
        <v>491</v>
      </c>
      <c r="D57" s="275"/>
      <c r="E57" s="277"/>
      <c r="F57" s="277"/>
      <c r="G57" s="277"/>
      <c r="H57" s="277"/>
      <c r="I57" s="140"/>
    </row>
    <row r="58" spans="2:9" ht="15">
      <c r="B58" s="137"/>
      <c r="C58" s="361" t="s">
        <v>492</v>
      </c>
      <c r="D58" s="275"/>
      <c r="E58" s="277"/>
      <c r="F58" s="277"/>
      <c r="G58" s="277"/>
      <c r="H58" s="277"/>
      <c r="I58" s="140"/>
    </row>
    <row r="59" spans="2:9" ht="15">
      <c r="B59" s="137"/>
      <c r="C59" s="361" t="s">
        <v>493</v>
      </c>
      <c r="D59" s="311">
        <f>'F6b. EAEPE ADMVA'!C21</f>
        <v>9283612</v>
      </c>
      <c r="E59" s="313">
        <f>'F6b. EAEPE ADMVA'!D21</f>
        <v>192046.39</v>
      </c>
      <c r="F59" s="313">
        <f>D59+E59</f>
        <v>9475658.3900000006</v>
      </c>
      <c r="G59" s="313">
        <f>'F6b. EAEPE ADMVA'!F21</f>
        <v>5320898.12</v>
      </c>
      <c r="H59" s="313">
        <f>'F6b. EAEPE ADMVA'!G21</f>
        <v>5319855.12</v>
      </c>
      <c r="I59" s="313">
        <f>F59-G59</f>
        <v>4154760.2700000005</v>
      </c>
    </row>
    <row r="60" spans="2:9" ht="15">
      <c r="B60" s="137"/>
      <c r="C60" s="361" t="s">
        <v>494</v>
      </c>
      <c r="D60" s="275"/>
      <c r="E60" s="277"/>
      <c r="F60" s="277"/>
      <c r="G60" s="277"/>
      <c r="H60" s="277"/>
      <c r="I60" s="140"/>
    </row>
    <row r="61" spans="2:9" ht="15">
      <c r="B61" s="137"/>
      <c r="C61" s="361" t="s">
        <v>495</v>
      </c>
      <c r="D61" s="363"/>
      <c r="E61" s="279"/>
      <c r="F61" s="279"/>
      <c r="G61" s="279"/>
      <c r="H61" s="279"/>
      <c r="I61" s="140"/>
    </row>
    <row r="62" spans="2:9" ht="15">
      <c r="B62" s="141" t="s">
        <v>496</v>
      </c>
      <c r="C62" s="360"/>
      <c r="D62" s="364">
        <f>SUM(D63:D71)</f>
        <v>0</v>
      </c>
      <c r="E62" s="280">
        <f t="shared" ref="E62:H62" si="7">SUM(E63:E71)</f>
        <v>0</v>
      </c>
      <c r="F62" s="280">
        <f t="shared" si="7"/>
        <v>0</v>
      </c>
      <c r="G62" s="280">
        <f t="shared" si="7"/>
        <v>0</v>
      </c>
      <c r="H62" s="280">
        <f t="shared" si="7"/>
        <v>0</v>
      </c>
      <c r="I62" s="136"/>
    </row>
    <row r="63" spans="2:9" ht="15">
      <c r="B63" s="137"/>
      <c r="C63" s="361" t="s">
        <v>497</v>
      </c>
      <c r="D63" s="363"/>
      <c r="E63" s="279"/>
      <c r="F63" s="279"/>
      <c r="G63" s="279"/>
      <c r="H63" s="279"/>
      <c r="I63" s="140"/>
    </row>
    <row r="64" spans="2:9" ht="15">
      <c r="B64" s="137"/>
      <c r="C64" s="361" t="s">
        <v>498</v>
      </c>
      <c r="D64" s="363"/>
      <c r="E64" s="279"/>
      <c r="F64" s="279"/>
      <c r="G64" s="279"/>
      <c r="H64" s="279"/>
      <c r="I64" s="140"/>
    </row>
    <row r="65" spans="2:9" ht="15">
      <c r="B65" s="137"/>
      <c r="C65" s="361" t="s">
        <v>499</v>
      </c>
      <c r="D65" s="363"/>
      <c r="E65" s="279"/>
      <c r="F65" s="279"/>
      <c r="G65" s="279"/>
      <c r="H65" s="279"/>
      <c r="I65" s="140"/>
    </row>
    <row r="66" spans="2:9" ht="15">
      <c r="B66" s="137"/>
      <c r="C66" s="361" t="s">
        <v>500</v>
      </c>
      <c r="D66" s="363"/>
      <c r="E66" s="279"/>
      <c r="F66" s="279"/>
      <c r="G66" s="279"/>
      <c r="H66" s="279"/>
      <c r="I66" s="140"/>
    </row>
    <row r="67" spans="2:9" ht="15">
      <c r="B67" s="137"/>
      <c r="C67" s="361" t="s">
        <v>501</v>
      </c>
      <c r="D67" s="363"/>
      <c r="E67" s="279"/>
      <c r="F67" s="279"/>
      <c r="G67" s="279"/>
      <c r="H67" s="279"/>
      <c r="I67" s="140"/>
    </row>
    <row r="68" spans="2:9" ht="15">
      <c r="B68" s="137"/>
      <c r="C68" s="361" t="s">
        <v>502</v>
      </c>
      <c r="D68" s="363"/>
      <c r="E68" s="279"/>
      <c r="F68" s="279"/>
      <c r="G68" s="279"/>
      <c r="H68" s="279"/>
      <c r="I68" s="140"/>
    </row>
    <row r="69" spans="2:9" ht="15">
      <c r="B69" s="137"/>
      <c r="C69" s="361" t="s">
        <v>503</v>
      </c>
      <c r="D69" s="363"/>
      <c r="E69" s="279"/>
      <c r="F69" s="279"/>
      <c r="G69" s="279"/>
      <c r="H69" s="279"/>
      <c r="I69" s="140"/>
    </row>
    <row r="70" spans="2:9" ht="15">
      <c r="B70" s="137"/>
      <c r="C70" s="361" t="s">
        <v>504</v>
      </c>
      <c r="D70" s="363"/>
      <c r="E70" s="279"/>
      <c r="F70" s="279"/>
      <c r="G70" s="279"/>
      <c r="H70" s="279"/>
      <c r="I70" s="140"/>
    </row>
    <row r="71" spans="2:9" ht="15">
      <c r="B71" s="137"/>
      <c r="C71" s="361" t="s">
        <v>505</v>
      </c>
      <c r="D71" s="363"/>
      <c r="E71" s="279"/>
      <c r="F71" s="279"/>
      <c r="G71" s="279"/>
      <c r="H71" s="279"/>
      <c r="I71" s="140"/>
    </row>
    <row r="72" spans="2:9" ht="15">
      <c r="B72" s="141" t="s">
        <v>506</v>
      </c>
      <c r="C72" s="360"/>
      <c r="D72" s="364">
        <f>SUM(D73:D76)</f>
        <v>0</v>
      </c>
      <c r="E72" s="280">
        <f t="shared" ref="E72:H72" si="8">SUM(E73:E76)</f>
        <v>0</v>
      </c>
      <c r="F72" s="280">
        <f t="shared" si="8"/>
        <v>0</v>
      </c>
      <c r="G72" s="280">
        <f t="shared" si="8"/>
        <v>0</v>
      </c>
      <c r="H72" s="280">
        <f t="shared" si="8"/>
        <v>0</v>
      </c>
      <c r="I72" s="136"/>
    </row>
    <row r="73" spans="2:9" ht="15">
      <c r="B73" s="137"/>
      <c r="C73" s="361" t="s">
        <v>507</v>
      </c>
      <c r="D73" s="363"/>
      <c r="E73" s="279"/>
      <c r="F73" s="279"/>
      <c r="G73" s="279"/>
      <c r="H73" s="279"/>
      <c r="I73" s="140"/>
    </row>
    <row r="74" spans="2:9" ht="30">
      <c r="B74" s="137"/>
      <c r="C74" s="362" t="s">
        <v>508</v>
      </c>
      <c r="D74" s="363"/>
      <c r="E74" s="365"/>
      <c r="F74" s="279"/>
      <c r="G74" s="279"/>
      <c r="H74" s="279"/>
      <c r="I74" s="140"/>
    </row>
    <row r="75" spans="2:9" ht="15">
      <c r="B75" s="137"/>
      <c r="C75" s="361" t="s">
        <v>509</v>
      </c>
      <c r="D75" s="275"/>
      <c r="E75" s="277"/>
      <c r="F75" s="277"/>
      <c r="G75" s="277"/>
      <c r="H75" s="277"/>
      <c r="I75" s="140"/>
    </row>
    <row r="76" spans="2:9" ht="15.75" thickBot="1">
      <c r="B76" s="137"/>
      <c r="C76" s="138" t="s">
        <v>510</v>
      </c>
      <c r="D76" s="278"/>
      <c r="E76" s="277"/>
      <c r="F76" s="277"/>
      <c r="G76" s="277"/>
      <c r="H76" s="277"/>
      <c r="I76" s="140"/>
    </row>
    <row r="77" spans="2:9" ht="15.75" thickBot="1">
      <c r="B77" s="147" t="s">
        <v>512</v>
      </c>
      <c r="C77" s="148"/>
      <c r="D77" s="281">
        <f>D11+D44</f>
        <v>19407224</v>
      </c>
      <c r="E77" s="281">
        <f t="shared" ref="E77:H77" si="9">E11+E44</f>
        <v>1759873.9099999997</v>
      </c>
      <c r="F77" s="281">
        <f t="shared" si="9"/>
        <v>21167097.91</v>
      </c>
      <c r="G77" s="281">
        <f t="shared" si="9"/>
        <v>9620400.7200000007</v>
      </c>
      <c r="H77" s="281">
        <f t="shared" si="9"/>
        <v>9544959.4800000004</v>
      </c>
      <c r="I77" s="314">
        <f>I11+I44</f>
        <v>11546697.189999999</v>
      </c>
    </row>
    <row r="78" spans="2:9">
      <c r="D78" s="77"/>
      <c r="E78" s="77"/>
      <c r="F78" s="77"/>
      <c r="G78" s="77"/>
      <c r="H78" s="77"/>
      <c r="I78" s="77"/>
    </row>
    <row r="79" spans="2:9" s="317" customFormat="1" ht="15">
      <c r="D79" s="272">
        <v>19407224</v>
      </c>
      <c r="E79" s="272">
        <v>1759873.9100000001</v>
      </c>
      <c r="F79" s="272">
        <v>21167097.91</v>
      </c>
      <c r="G79" s="272">
        <v>9620400.7199999988</v>
      </c>
      <c r="H79" s="272">
        <v>9544959.4800000004</v>
      </c>
      <c r="I79" s="272">
        <v>11546697.189999999</v>
      </c>
    </row>
    <row r="80" spans="2:9" s="317" customFormat="1">
      <c r="D80" s="329"/>
      <c r="E80" s="329">
        <v>-3116034.5399999996</v>
      </c>
      <c r="F80" s="329">
        <v>16105227.460000001</v>
      </c>
      <c r="G80" s="329">
        <v>15855357.609999998</v>
      </c>
      <c r="H80" s="329">
        <v>15768938.959999999</v>
      </c>
      <c r="I80" s="329">
        <v>249869.85000000027</v>
      </c>
    </row>
    <row r="81" spans="4:9" s="317" customFormat="1">
      <c r="D81" s="329">
        <f>D79-D77</f>
        <v>0</v>
      </c>
      <c r="E81" s="329">
        <f t="shared" ref="E81:I81" si="10">E79-E77</f>
        <v>0</v>
      </c>
      <c r="F81" s="329">
        <f t="shared" si="10"/>
        <v>0</v>
      </c>
      <c r="G81" s="329">
        <f t="shared" si="10"/>
        <v>0</v>
      </c>
      <c r="H81" s="329">
        <f t="shared" si="10"/>
        <v>0</v>
      </c>
      <c r="I81" s="329">
        <f t="shared" si="10"/>
        <v>0</v>
      </c>
    </row>
    <row r="82" spans="4:9" s="317" customFormat="1">
      <c r="D82" s="329"/>
      <c r="E82" s="329">
        <f>E80-E77</f>
        <v>-4875908.4499999993</v>
      </c>
      <c r="F82" s="329">
        <f t="shared" ref="F82:I82" si="11">F80-F77</f>
        <v>-5061870.4499999993</v>
      </c>
      <c r="G82" s="329">
        <f t="shared" si="11"/>
        <v>6234956.8899999969</v>
      </c>
      <c r="H82" s="329">
        <f t="shared" si="11"/>
        <v>6223979.4799999986</v>
      </c>
      <c r="I82" s="329">
        <f t="shared" si="11"/>
        <v>-11296827.34</v>
      </c>
    </row>
    <row r="83" spans="4:9">
      <c r="D83" s="77"/>
      <c r="E83" s="366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C39" sqref="C39:H39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59" customFormat="1">
      <c r="B2" s="510" t="s">
        <v>525</v>
      </c>
      <c r="C2" s="511"/>
      <c r="D2" s="511"/>
      <c r="E2" s="511"/>
      <c r="F2" s="511"/>
      <c r="G2" s="511"/>
      <c r="H2" s="512"/>
    </row>
    <row r="3" spans="2:8" s="159" customFormat="1">
      <c r="B3" s="513" t="s">
        <v>366</v>
      </c>
      <c r="C3" s="514"/>
      <c r="D3" s="514"/>
      <c r="E3" s="514"/>
      <c r="F3" s="514"/>
      <c r="G3" s="514"/>
      <c r="H3" s="515"/>
    </row>
    <row r="4" spans="2:8" s="159" customFormat="1">
      <c r="B4" s="513" t="s">
        <v>455</v>
      </c>
      <c r="C4" s="514"/>
      <c r="D4" s="514"/>
      <c r="E4" s="514"/>
      <c r="F4" s="514"/>
      <c r="G4" s="514"/>
      <c r="H4" s="515"/>
    </row>
    <row r="5" spans="2:8" s="159" customFormat="1">
      <c r="B5" s="513" t="s">
        <v>545</v>
      </c>
      <c r="C5" s="514"/>
      <c r="D5" s="514"/>
      <c r="E5" s="514"/>
      <c r="F5" s="514"/>
      <c r="G5" s="514"/>
      <c r="H5" s="515"/>
    </row>
    <row r="6" spans="2:8" s="159" customFormat="1" ht="13.5" thickBot="1">
      <c r="B6" s="516" t="s">
        <v>4</v>
      </c>
      <c r="C6" s="517"/>
      <c r="D6" s="517"/>
      <c r="E6" s="517"/>
      <c r="F6" s="517"/>
      <c r="G6" s="517"/>
      <c r="H6" s="518"/>
    </row>
    <row r="7" spans="2:8" s="161" customFormat="1" ht="6" customHeight="1" thickBot="1">
      <c r="B7" s="160"/>
      <c r="C7" s="160"/>
      <c r="D7" s="160"/>
      <c r="E7" s="160"/>
      <c r="F7" s="160"/>
      <c r="G7" s="160"/>
      <c r="H7" s="160"/>
    </row>
    <row r="8" spans="2:8" s="159" customFormat="1" ht="13.5" thickBot="1">
      <c r="B8" s="507" t="s">
        <v>128</v>
      </c>
      <c r="C8" s="509" t="s">
        <v>456</v>
      </c>
      <c r="D8" s="509"/>
      <c r="E8" s="509"/>
      <c r="F8" s="509"/>
      <c r="G8" s="509"/>
      <c r="H8" s="509" t="s">
        <v>149</v>
      </c>
    </row>
    <row r="9" spans="2:8" s="159" customFormat="1" ht="26.25" thickBot="1">
      <c r="B9" s="508"/>
      <c r="C9" s="186" t="s">
        <v>150</v>
      </c>
      <c r="D9" s="187" t="s">
        <v>151</v>
      </c>
      <c r="E9" s="186" t="s">
        <v>152</v>
      </c>
      <c r="F9" s="186" t="s">
        <v>153</v>
      </c>
      <c r="G9" s="186" t="s">
        <v>154</v>
      </c>
      <c r="H9" s="509"/>
    </row>
    <row r="10" spans="2:8">
      <c r="B10" s="101" t="s">
        <v>457</v>
      </c>
      <c r="C10" s="102">
        <f>C11+C12+C13+C16+C17+C20</f>
        <v>10123612</v>
      </c>
      <c r="D10" s="102">
        <f t="shared" ref="D10:G10" si="0">D11+D12+D13+D16+D17+D20</f>
        <v>1567827.5199999998</v>
      </c>
      <c r="E10" s="102">
        <f t="shared" si="0"/>
        <v>11691439.52</v>
      </c>
      <c r="F10" s="102">
        <f t="shared" si="0"/>
        <v>4299502.6000000006</v>
      </c>
      <c r="G10" s="102">
        <f t="shared" si="0"/>
        <v>4225104.3600000003</v>
      </c>
      <c r="H10" s="102">
        <f>E10-F10</f>
        <v>7391936.919999999</v>
      </c>
    </row>
    <row r="11" spans="2:8">
      <c r="B11" s="103" t="s">
        <v>458</v>
      </c>
      <c r="C11" s="104">
        <f>'F6b. EAEPE ADMVA'!C10</f>
        <v>10123612</v>
      </c>
      <c r="D11" s="104">
        <f>'F6b. EAEPE ADMVA'!D10</f>
        <v>1567827.5199999998</v>
      </c>
      <c r="E11" s="104">
        <f>C11+D11</f>
        <v>11691439.52</v>
      </c>
      <c r="F11" s="104">
        <f>'F6b. EAEPE ADMVA'!F10</f>
        <v>4299502.6000000006</v>
      </c>
      <c r="G11" s="104">
        <f>'F6b. EAEPE ADMVA'!G10</f>
        <v>4225104.3600000003</v>
      </c>
      <c r="H11" s="104">
        <f>E11-F11</f>
        <v>7391936.919999999</v>
      </c>
    </row>
    <row r="12" spans="2:8">
      <c r="B12" s="103" t="s">
        <v>459</v>
      </c>
      <c r="C12" s="104"/>
      <c r="D12" s="104"/>
      <c r="E12" s="104"/>
      <c r="F12" s="105"/>
      <c r="G12" s="106"/>
      <c r="H12" s="105"/>
    </row>
    <row r="13" spans="2:8">
      <c r="B13" s="103" t="s">
        <v>460</v>
      </c>
      <c r="C13" s="104"/>
      <c r="D13" s="104"/>
      <c r="E13" s="104"/>
      <c r="F13" s="104"/>
      <c r="G13" s="106"/>
      <c r="H13" s="106"/>
    </row>
    <row r="14" spans="2:8">
      <c r="B14" s="107" t="s">
        <v>461</v>
      </c>
      <c r="C14" s="105"/>
      <c r="D14" s="105"/>
      <c r="E14" s="105"/>
      <c r="F14" s="105"/>
      <c r="G14" s="105"/>
      <c r="H14" s="105"/>
    </row>
    <row r="15" spans="2:8">
      <c r="B15" s="107" t="s">
        <v>462</v>
      </c>
      <c r="C15" s="104"/>
      <c r="D15" s="104"/>
      <c r="E15" s="104"/>
      <c r="F15" s="104"/>
      <c r="G15" s="106"/>
      <c r="H15" s="106"/>
    </row>
    <row r="16" spans="2:8">
      <c r="B16" s="103" t="s">
        <v>463</v>
      </c>
      <c r="C16" s="104"/>
      <c r="D16" s="104"/>
      <c r="E16" s="104"/>
      <c r="F16" s="104"/>
      <c r="G16" s="104"/>
      <c r="H16" s="104"/>
    </row>
    <row r="17" spans="2:8" ht="25.5">
      <c r="B17" s="103" t="s">
        <v>464</v>
      </c>
      <c r="C17" s="104"/>
      <c r="D17" s="104"/>
      <c r="E17" s="104"/>
      <c r="F17" s="104"/>
      <c r="G17" s="106"/>
      <c r="H17" s="106"/>
    </row>
    <row r="18" spans="2:8">
      <c r="B18" s="107" t="s">
        <v>465</v>
      </c>
      <c r="C18" s="104"/>
      <c r="D18" s="104"/>
      <c r="E18" s="104"/>
      <c r="F18" s="104"/>
      <c r="G18" s="106"/>
      <c r="H18" s="106"/>
    </row>
    <row r="19" spans="2:8">
      <c r="B19" s="107" t="s">
        <v>466</v>
      </c>
      <c r="C19" s="104"/>
      <c r="D19" s="104"/>
      <c r="E19" s="104"/>
      <c r="F19" s="104"/>
      <c r="G19" s="106"/>
      <c r="H19" s="106"/>
    </row>
    <row r="20" spans="2:8">
      <c r="B20" s="103" t="s">
        <v>467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9283612</v>
      </c>
      <c r="D22" s="109">
        <f t="shared" ref="D22:G22" si="1">D23+D24+D28+D29+D32</f>
        <v>192046.39</v>
      </c>
      <c r="E22" s="109">
        <f t="shared" si="1"/>
        <v>9475658.3900000006</v>
      </c>
      <c r="F22" s="109">
        <f t="shared" si="1"/>
        <v>5320898.12</v>
      </c>
      <c r="G22" s="109">
        <f t="shared" si="1"/>
        <v>5319855.12</v>
      </c>
      <c r="H22" s="109">
        <f>E22-F22</f>
        <v>4154760.2700000005</v>
      </c>
    </row>
    <row r="23" spans="2:8">
      <c r="B23" s="103" t="s">
        <v>458</v>
      </c>
      <c r="C23" s="104">
        <f>'F6b. EAEPE ADMVA'!C21</f>
        <v>9283612</v>
      </c>
      <c r="D23" s="104">
        <f>'F6b. EAEPE ADMVA'!D21</f>
        <v>192046.39</v>
      </c>
      <c r="E23" s="104">
        <f>C23+D23</f>
        <v>9475658.3900000006</v>
      </c>
      <c r="F23" s="104">
        <f>'F6b. EAEPE ADMVA'!F21</f>
        <v>5320898.12</v>
      </c>
      <c r="G23" s="104">
        <f>'F6b. EAEPE ADMVA'!G21</f>
        <v>5319855.12</v>
      </c>
      <c r="H23" s="104">
        <f>E23-F23</f>
        <v>4154760.2700000005</v>
      </c>
    </row>
    <row r="24" spans="2:8">
      <c r="B24" s="103" t="s">
        <v>459</v>
      </c>
      <c r="C24" s="104"/>
      <c r="D24" s="104"/>
      <c r="E24" s="104"/>
      <c r="F24" s="105"/>
      <c r="G24" s="106"/>
      <c r="H24" s="105"/>
    </row>
    <row r="25" spans="2:8">
      <c r="B25" s="103" t="s">
        <v>460</v>
      </c>
      <c r="C25" s="104"/>
      <c r="D25" s="104"/>
      <c r="E25" s="104"/>
      <c r="F25" s="104"/>
      <c r="G25" s="106"/>
      <c r="H25" s="106"/>
    </row>
    <row r="26" spans="2:8">
      <c r="B26" s="107" t="s">
        <v>461</v>
      </c>
      <c r="C26" s="104"/>
      <c r="D26" s="105"/>
      <c r="E26" s="111"/>
      <c r="F26" s="111"/>
      <c r="G26" s="106"/>
      <c r="H26" s="106"/>
    </row>
    <row r="27" spans="2:8">
      <c r="B27" s="107" t="s">
        <v>462</v>
      </c>
      <c r="C27" s="104"/>
      <c r="D27" s="104"/>
      <c r="E27" s="111"/>
      <c r="F27" s="111"/>
      <c r="G27" s="106"/>
      <c r="H27" s="106"/>
    </row>
    <row r="28" spans="2:8">
      <c r="B28" s="103" t="s">
        <v>463</v>
      </c>
      <c r="C28" s="104"/>
      <c r="D28" s="104"/>
      <c r="E28" s="104"/>
      <c r="F28" s="104"/>
      <c r="G28" s="104"/>
      <c r="H28" s="104"/>
    </row>
    <row r="29" spans="2:8" ht="25.5">
      <c r="B29" s="103" t="s">
        <v>468</v>
      </c>
      <c r="C29" s="104"/>
      <c r="D29" s="104"/>
      <c r="E29" s="104"/>
      <c r="F29" s="104"/>
      <c r="G29" s="106"/>
      <c r="H29" s="106"/>
    </row>
    <row r="30" spans="2:8">
      <c r="B30" s="112" t="s">
        <v>465</v>
      </c>
      <c r="C30" s="104"/>
      <c r="D30" s="104"/>
      <c r="E30" s="111"/>
      <c r="F30" s="111"/>
      <c r="G30" s="106"/>
      <c r="H30" s="106"/>
    </row>
    <row r="31" spans="2:8">
      <c r="B31" s="112" t="s">
        <v>466</v>
      </c>
      <c r="C31" s="104"/>
      <c r="D31" s="104"/>
      <c r="E31" s="111"/>
      <c r="F31" s="111"/>
      <c r="G31" s="106"/>
      <c r="H31" s="106"/>
    </row>
    <row r="32" spans="2:8">
      <c r="B32" s="103" t="s">
        <v>467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469</v>
      </c>
      <c r="C34" s="114">
        <f>C10+C22</f>
        <v>19407224</v>
      </c>
      <c r="D34" s="114">
        <f t="shared" ref="D34:F34" si="2">D10+D22</f>
        <v>1759873.9099999997</v>
      </c>
      <c r="E34" s="114">
        <f t="shared" si="2"/>
        <v>21167097.91</v>
      </c>
      <c r="F34" s="114">
        <f t="shared" si="2"/>
        <v>9620400.7200000007</v>
      </c>
      <c r="G34" s="114">
        <f>G10+G22</f>
        <v>9544959.4800000004</v>
      </c>
      <c r="H34" s="114">
        <f>H10+H22</f>
        <v>11546697.189999999</v>
      </c>
    </row>
    <row r="35" spans="2:8">
      <c r="G35" s="344">
        <f>F34-G34</f>
        <v>75441.240000000224</v>
      </c>
    </row>
    <row r="36" spans="2:8" ht="15">
      <c r="B36" s="188" t="s">
        <v>518</v>
      </c>
      <c r="C36" s="272">
        <v>19407224</v>
      </c>
      <c r="D36" s="272">
        <v>1759873.9100000001</v>
      </c>
      <c r="E36" s="272">
        <v>21167097.91</v>
      </c>
      <c r="F36" s="272">
        <v>9620400.7199999988</v>
      </c>
      <c r="G36" s="272">
        <v>9544959.4800000004</v>
      </c>
      <c r="H36" s="272">
        <v>11546697.189999999</v>
      </c>
    </row>
    <row r="37" spans="2:8">
      <c r="B37" s="100" t="s">
        <v>517</v>
      </c>
    </row>
    <row r="39" spans="2:8">
      <c r="C39" s="344">
        <f>C36-C34</f>
        <v>0</v>
      </c>
      <c r="D39" s="344">
        <f t="shared" ref="D39:H39" si="3">D36-D34</f>
        <v>0</v>
      </c>
      <c r="E39" s="344">
        <f t="shared" si="3"/>
        <v>0</v>
      </c>
      <c r="F39" s="344">
        <f t="shared" si="3"/>
        <v>0</v>
      </c>
      <c r="G39" s="344">
        <f t="shared" si="3"/>
        <v>0</v>
      </c>
      <c r="H39" s="344">
        <f t="shared" si="3"/>
        <v>0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2020-07-14T14:53:32Z</cp:lastPrinted>
  <dcterms:created xsi:type="dcterms:W3CDTF">2017-05-03T19:21:22Z</dcterms:created>
  <dcterms:modified xsi:type="dcterms:W3CDTF">2020-10-17T01:58:57Z</dcterms:modified>
</cp:coreProperties>
</file>